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90" yWindow="5055" windowWidth="18120" windowHeight="6555" activeTab="1"/>
  </bookViews>
  <sheets>
    <sheet name="appearances" sheetId="3" r:id="rId1"/>
    <sheet name="fixtures" sheetId="1" r:id="rId2"/>
  </sheets>
  <calcPr calcId="145621"/>
  <pivotCaches>
    <pivotCache cacheId="0" r:id="rId3"/>
  </pivotCaches>
</workbook>
</file>

<file path=xl/calcChain.xml><?xml version="1.0" encoding="utf-8"?>
<calcChain xmlns="http://schemas.openxmlformats.org/spreadsheetml/2006/main">
  <c r="F40" i="1" l="1"/>
  <c r="F39" i="1"/>
  <c r="F35" i="1"/>
  <c r="N19" i="3"/>
  <c r="K45" i="1"/>
  <c r="C46" i="1"/>
  <c r="D12" i="3"/>
  <c r="C12" i="3"/>
  <c r="F44" i="1"/>
  <c r="F42" i="1"/>
  <c r="F41" i="1"/>
  <c r="F33" i="1"/>
  <c r="C4" i="3"/>
  <c r="H4" i="3" s="1"/>
  <c r="J4" i="3" s="1"/>
  <c r="C3" i="3"/>
  <c r="H3" i="3"/>
  <c r="D4" i="3"/>
  <c r="I4" i="3" s="1"/>
  <c r="D3" i="3"/>
  <c r="I3" i="3"/>
  <c r="C14" i="3"/>
  <c r="C5" i="3"/>
  <c r="H5" i="3"/>
  <c r="D14" i="3"/>
  <c r="D5" i="3"/>
  <c r="I5" i="3" s="1"/>
  <c r="J5" i="3" s="1"/>
  <c r="C6" i="3"/>
  <c r="H6" i="3"/>
  <c r="D6" i="3"/>
  <c r="I6" i="3" s="1"/>
  <c r="J6" i="3" s="1"/>
  <c r="C11" i="3"/>
  <c r="C7" i="3"/>
  <c r="H7" i="3"/>
  <c r="D11" i="3"/>
  <c r="D7" i="3"/>
  <c r="I7" i="3"/>
  <c r="C8" i="3"/>
  <c r="H8" i="3" s="1"/>
  <c r="J8" i="3" s="1"/>
  <c r="D8" i="3"/>
  <c r="I8" i="3"/>
  <c r="C13" i="3"/>
  <c r="H13" i="3" s="1"/>
  <c r="J13" i="3" s="1"/>
  <c r="C9" i="3"/>
  <c r="H9" i="3"/>
  <c r="D9" i="3"/>
  <c r="I9" i="3" s="1"/>
  <c r="J9" i="3" s="1"/>
  <c r="C10" i="3"/>
  <c r="D10" i="3"/>
  <c r="I10" i="3"/>
  <c r="C18" i="3"/>
  <c r="D18" i="3"/>
  <c r="C19" i="3"/>
  <c r="H12" i="3"/>
  <c r="J12" i="3" s="1"/>
  <c r="D19" i="3"/>
  <c r="I18" i="3"/>
  <c r="I12" i="3"/>
  <c r="C16" i="3"/>
  <c r="H16" i="3" s="1"/>
  <c r="J16" i="3" s="1"/>
  <c r="D16" i="3"/>
  <c r="D15" i="3"/>
  <c r="I14" i="3"/>
  <c r="C15" i="3"/>
  <c r="H15" i="3" s="1"/>
  <c r="J15" i="3" s="1"/>
  <c r="I15" i="3"/>
  <c r="D13" i="3"/>
  <c r="I16" i="3"/>
  <c r="C20" i="3"/>
  <c r="E20" i="3" s="1"/>
  <c r="D20" i="3"/>
  <c r="I20" i="3" s="1"/>
  <c r="C17" i="3"/>
  <c r="E17" i="3" s="1"/>
  <c r="H19" i="3"/>
  <c r="D17" i="3"/>
  <c r="I19" i="3"/>
  <c r="C21" i="3"/>
  <c r="D21" i="3"/>
  <c r="C23" i="3"/>
  <c r="E23" i="3" s="1"/>
  <c r="C24" i="3"/>
  <c r="C22" i="3"/>
  <c r="H22" i="3" s="1"/>
  <c r="D23" i="3"/>
  <c r="I23" i="3" s="1"/>
  <c r="D24" i="3"/>
  <c r="D22" i="3"/>
  <c r="I22" i="3" s="1"/>
  <c r="C26" i="3"/>
  <c r="H26" i="3" s="1"/>
  <c r="J26" i="3" s="1"/>
  <c r="C25" i="3"/>
  <c r="D26" i="3"/>
  <c r="D25" i="3"/>
  <c r="E25" i="3" s="1"/>
  <c r="I24" i="3"/>
  <c r="C27" i="3"/>
  <c r="E27" i="3" s="1"/>
  <c r="H25" i="3"/>
  <c r="D27" i="3"/>
  <c r="I26" i="3"/>
  <c r="C28" i="3"/>
  <c r="H27" i="3"/>
  <c r="J27" i="3" s="1"/>
  <c r="D28" i="3"/>
  <c r="C30" i="3"/>
  <c r="H30" i="3" s="1"/>
  <c r="J30" i="3" s="1"/>
  <c r="C29" i="3"/>
  <c r="H29" i="3" s="1"/>
  <c r="J29" i="3" s="1"/>
  <c r="D30" i="3"/>
  <c r="I30" i="3"/>
  <c r="D29" i="3"/>
  <c r="I29" i="3" s="1"/>
  <c r="I28" i="3"/>
  <c r="C31" i="3"/>
  <c r="H31" i="3"/>
  <c r="D31" i="3"/>
  <c r="I31" i="3" s="1"/>
  <c r="J31" i="3" s="1"/>
  <c r="C32" i="3"/>
  <c r="H32" i="3" s="1"/>
  <c r="J32" i="3" s="1"/>
  <c r="D32" i="3"/>
  <c r="I32" i="3"/>
  <c r="C33" i="3"/>
  <c r="H33" i="3" s="1"/>
  <c r="D33" i="3"/>
  <c r="I33" i="3" s="1"/>
  <c r="C34" i="3"/>
  <c r="E34" i="3" s="1"/>
  <c r="D34" i="3"/>
  <c r="I34" i="3" s="1"/>
  <c r="C2" i="3"/>
  <c r="H2" i="3" s="1"/>
  <c r="D2" i="3"/>
  <c r="I2" i="3" s="1"/>
  <c r="F38" i="1"/>
  <c r="F32" i="1"/>
  <c r="F43" i="1"/>
  <c r="F37" i="1"/>
  <c r="F34" i="1"/>
  <c r="F28" i="1"/>
  <c r="D46" i="1"/>
  <c r="F31" i="1"/>
  <c r="F30" i="1"/>
  <c r="F36" i="1"/>
  <c r="F29" i="1"/>
  <c r="F46" i="1" s="1"/>
  <c r="E14" i="3"/>
  <c r="E4" i="3"/>
  <c r="H21" i="3"/>
  <c r="J21" i="3" s="1"/>
  <c r="I11" i="3"/>
  <c r="H17" i="3"/>
  <c r="J17" i="3" s="1"/>
  <c r="H11" i="3"/>
  <c r="I13" i="3"/>
  <c r="H28" i="3"/>
  <c r="J28" i="3" s="1"/>
  <c r="I27" i="3"/>
  <c r="I25" i="3"/>
  <c r="I21" i="3"/>
  <c r="I17" i="3"/>
  <c r="H14" i="3"/>
  <c r="H18" i="3"/>
  <c r="H10" i="3"/>
  <c r="J10" i="3" s="1"/>
  <c r="J19" i="3"/>
  <c r="J18" i="3"/>
  <c r="J3" i="3"/>
  <c r="E32" i="3"/>
  <c r="E24" i="3"/>
  <c r="J25" i="3"/>
  <c r="J11" i="3"/>
  <c r="J7" i="3"/>
  <c r="E3" i="3"/>
  <c r="E28" i="3"/>
  <c r="E12" i="3"/>
  <c r="E19" i="3"/>
  <c r="E7" i="3"/>
  <c r="E16" i="3"/>
  <c r="E18" i="3"/>
  <c r="E29" i="3"/>
  <c r="E11" i="3"/>
  <c r="E10" i="3"/>
  <c r="E6" i="3"/>
  <c r="E30" i="3"/>
  <c r="E9" i="3"/>
  <c r="E21" i="3"/>
  <c r="H24" i="3"/>
  <c r="J24" i="3" s="1"/>
  <c r="E22" i="3"/>
  <c r="J14" i="3"/>
  <c r="C35" i="3"/>
  <c r="J2" i="3" l="1"/>
  <c r="J33" i="3"/>
  <c r="J22" i="3"/>
  <c r="E2" i="3"/>
  <c r="E15" i="3"/>
  <c r="E8" i="3"/>
  <c r="E26" i="3"/>
  <c r="H34" i="3"/>
  <c r="J34" i="3" s="1"/>
  <c r="H20" i="3"/>
  <c r="J20" i="3" s="1"/>
  <c r="E33" i="3"/>
  <c r="E31" i="3"/>
  <c r="H23" i="3"/>
  <c r="J23" i="3" s="1"/>
  <c r="E5" i="3"/>
  <c r="E13" i="3"/>
</calcChain>
</file>

<file path=xl/sharedStrings.xml><?xml version="1.0" encoding="utf-8"?>
<sst xmlns="http://schemas.openxmlformats.org/spreadsheetml/2006/main" count="667" uniqueCount="166">
  <si>
    <t>Tom Turner</t>
  </si>
  <si>
    <t>Geoff Broughton</t>
  </si>
  <si>
    <t>James Broughton</t>
  </si>
  <si>
    <t>Dan Forster</t>
  </si>
  <si>
    <t>Bob Brooks</t>
  </si>
  <si>
    <t>Geraint Apps</t>
  </si>
  <si>
    <t>gk</t>
  </si>
  <si>
    <t>rb</t>
  </si>
  <si>
    <t>ch</t>
  </si>
  <si>
    <t>lb</t>
  </si>
  <si>
    <t>rm</t>
  </si>
  <si>
    <t>cm</t>
  </si>
  <si>
    <t>lm</t>
  </si>
  <si>
    <t>st</t>
  </si>
  <si>
    <t>sub</t>
  </si>
  <si>
    <t>res</t>
  </si>
  <si>
    <t>Graham Hall</t>
  </si>
  <si>
    <t>Tim Jones</t>
  </si>
  <si>
    <t>mom</t>
  </si>
  <si>
    <t>UTVL DIV 3B</t>
  </si>
  <si>
    <t>Chris Hoy</t>
  </si>
  <si>
    <t>Kevin Tomlinson</t>
  </si>
  <si>
    <t>Gls</t>
  </si>
  <si>
    <t>notes</t>
  </si>
  <si>
    <t>Peter Fox</t>
  </si>
  <si>
    <t>Lionel Poncet</t>
  </si>
  <si>
    <t>league</t>
  </si>
  <si>
    <t>cup</t>
  </si>
  <si>
    <t>tot</t>
  </si>
  <si>
    <t>Gavin Clark</t>
  </si>
  <si>
    <t>ref</t>
  </si>
  <si>
    <t>M-O-M</t>
  </si>
  <si>
    <t>Ian Behling</t>
  </si>
  <si>
    <t xml:space="preserve">Dave Cookson  </t>
  </si>
  <si>
    <t>total</t>
  </si>
  <si>
    <t>non playing subs in italics</t>
  </si>
  <si>
    <t>GOALS</t>
  </si>
  <si>
    <t>Fred Marlin</t>
  </si>
  <si>
    <t>Rob Broughton</t>
  </si>
  <si>
    <t>Nigel King</t>
  </si>
  <si>
    <t>Starts</t>
  </si>
  <si>
    <t>Andrew Potter</t>
  </si>
  <si>
    <t>Signed On?</t>
  </si>
  <si>
    <t>Mark Lockwood</t>
  </si>
  <si>
    <t>Justin Brock</t>
  </si>
  <si>
    <t>Darryl McLeod</t>
  </si>
  <si>
    <t>Richard Law</t>
  </si>
  <si>
    <t>Neill McReynolds</t>
  </si>
  <si>
    <t>Paul Nixon</t>
  </si>
  <si>
    <t>Sam Waters Cup</t>
  </si>
  <si>
    <t>RIDGEWAY CUP</t>
  </si>
  <si>
    <t>Y</t>
  </si>
  <si>
    <t>Nico Veillard</t>
  </si>
  <si>
    <t>Adam Duffield</t>
  </si>
  <si>
    <t>Alan Potter</t>
  </si>
  <si>
    <t>Dave Cookson</t>
  </si>
  <si>
    <t>Philippe Jacquet</t>
  </si>
  <si>
    <t>Trevor Pitson</t>
  </si>
  <si>
    <t>D Cookson 1 pen</t>
  </si>
  <si>
    <t>Won 12-2</t>
  </si>
  <si>
    <t>Sun 5th September</t>
  </si>
  <si>
    <t>Jackass FC AWAY</t>
  </si>
  <si>
    <t>Sun 12th September</t>
  </si>
  <si>
    <t>Sun 19th September</t>
  </si>
  <si>
    <t>Sun 26th September</t>
  </si>
  <si>
    <t>Cholsey Utd HOME</t>
  </si>
  <si>
    <t>N</t>
  </si>
  <si>
    <t>Lost 4-0</t>
  </si>
  <si>
    <t>Abingdon Knights HOME</t>
  </si>
  <si>
    <t>Won 2-1</t>
  </si>
  <si>
    <t>Keith Godfrey</t>
  </si>
  <si>
    <t>Jamie Fisk</t>
  </si>
  <si>
    <t>Drew 1-1</t>
  </si>
  <si>
    <t>Dean Caven</t>
  </si>
  <si>
    <t>Sun 3rd October</t>
  </si>
  <si>
    <t>Milton Midgets AWAY</t>
  </si>
  <si>
    <t>Northfield Res HOME</t>
  </si>
  <si>
    <t>Drew 3-3</t>
  </si>
  <si>
    <t>no MOM</t>
  </si>
  <si>
    <t>Sun 10th October</t>
  </si>
  <si>
    <t>Berinsfield Rebels AWAY</t>
  </si>
  <si>
    <t>none</t>
  </si>
  <si>
    <t>Sun 17th October</t>
  </si>
  <si>
    <t>Won 1-0</t>
  </si>
  <si>
    <t>Mark Watson</t>
  </si>
  <si>
    <t>Ollie Dunning</t>
  </si>
  <si>
    <t>Won 4-2</t>
  </si>
  <si>
    <t>Gary Winsor</t>
  </si>
  <si>
    <t>Bowyer Arms AWAY</t>
  </si>
  <si>
    <t>Sun 24th October</t>
  </si>
  <si>
    <t>Lost 3-2</t>
  </si>
  <si>
    <t>Chatsworth Buccaneers HOME</t>
  </si>
  <si>
    <t>Drew 0-0</t>
  </si>
  <si>
    <t>Sun 31st October</t>
  </si>
  <si>
    <t>Railway Wheatley HOME</t>
  </si>
  <si>
    <t>Sun 7th November</t>
  </si>
  <si>
    <t>Lost 2-1</t>
  </si>
  <si>
    <t>Jackass FC HOME</t>
  </si>
  <si>
    <t>Sun 14th November</t>
  </si>
  <si>
    <t>Lost 6-3</t>
  </si>
  <si>
    <t>Dave Taylor</t>
  </si>
  <si>
    <t>Alex Bunn</t>
  </si>
  <si>
    <t>Saxton Pirates AWAY</t>
  </si>
  <si>
    <t>Devenney Cup</t>
  </si>
  <si>
    <t>Sun 21st November</t>
  </si>
  <si>
    <t>Geraint Apps conceeded penalty</t>
  </si>
  <si>
    <t>Lost 7-2</t>
  </si>
  <si>
    <t>Mike Prime</t>
  </si>
  <si>
    <t>Sun 16th January</t>
  </si>
  <si>
    <t>Berinsfield Rebels HOME</t>
  </si>
  <si>
    <t>Full Game £4</t>
  </si>
  <si>
    <t>Sub £2</t>
  </si>
  <si>
    <t>Total</t>
  </si>
  <si>
    <t>Tim Siret</t>
  </si>
  <si>
    <t>Steve Higa</t>
  </si>
  <si>
    <t>Sun 23rd January</t>
  </si>
  <si>
    <t>Long Wittenham HOME</t>
  </si>
  <si>
    <t>Yellow Eagles HOME</t>
  </si>
  <si>
    <t>Sun 30th January</t>
  </si>
  <si>
    <t>Lost 4-2</t>
  </si>
  <si>
    <t>Nick Simmons</t>
  </si>
  <si>
    <t>Chris Hoy missed penalty</t>
  </si>
  <si>
    <t>Won 3-0</t>
  </si>
  <si>
    <t>Chatsworth Buccaneers AWAY</t>
  </si>
  <si>
    <t>Sun 5th Feb</t>
  </si>
  <si>
    <t>Sun 12th Feb</t>
  </si>
  <si>
    <t>Bowyer Arms HOME</t>
  </si>
  <si>
    <t>Won 3-1</t>
  </si>
  <si>
    <t>F Marlin 1 pen</t>
  </si>
  <si>
    <t>Sun 19th Feb</t>
  </si>
  <si>
    <t>Milton Midgets HOME</t>
  </si>
  <si>
    <t>Ian Caven</t>
  </si>
  <si>
    <t>Tom Turner O.G</t>
  </si>
  <si>
    <t>Long Wittenham AWAY</t>
  </si>
  <si>
    <t>Sun 27th Feb</t>
  </si>
  <si>
    <t>Won 3-2</t>
  </si>
  <si>
    <t>Cholsey AWAY</t>
  </si>
  <si>
    <t>Sun 6th March</t>
  </si>
  <si>
    <t>Mr Pitson</t>
  </si>
  <si>
    <t>Won 8-2</t>
  </si>
  <si>
    <t>ALAN ALDER GRPB</t>
  </si>
  <si>
    <t>Sun 3rd April</t>
  </si>
  <si>
    <t>Nick Simmons sent off, conceeded penalty</t>
  </si>
  <si>
    <t>Mark Cotter</t>
  </si>
  <si>
    <t>Andrew Caven</t>
  </si>
  <si>
    <t>Lost 2-0</t>
  </si>
  <si>
    <t>Sun 10th April</t>
  </si>
  <si>
    <t>Sun 17th April</t>
  </si>
  <si>
    <t>Rutherford AWAY</t>
  </si>
  <si>
    <t>Iffley Harriers HOME</t>
  </si>
  <si>
    <t>Lost 4-1</t>
  </si>
  <si>
    <t>James Broughton missed penalty</t>
  </si>
  <si>
    <t>Sun 8th May</t>
  </si>
  <si>
    <t>Won 2-0</t>
  </si>
  <si>
    <t>Northway AWAY</t>
  </si>
  <si>
    <t>L Poncet 1 pen, P Fox saved pen</t>
  </si>
  <si>
    <t>Darryl conceeded pen! P Fox saved</t>
  </si>
  <si>
    <t>Tim</t>
  </si>
  <si>
    <t>Nigel</t>
  </si>
  <si>
    <t>Darryl</t>
  </si>
  <si>
    <t>N/A</t>
  </si>
  <si>
    <t>Foxy</t>
  </si>
  <si>
    <t>Graham</t>
  </si>
  <si>
    <t>(blank)</t>
  </si>
  <si>
    <t>Grand Total</t>
  </si>
  <si>
    <t>Sum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</si>
</sst>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0" fillId="0" borderId="0" xfId="0" applyAlignment="1">
      <alignment horizontal="left"/>
    </xf>
    <xf numFmtId="0" fontId="3" fillId="0" borderId="0" xfId="0" applyFont="1" applyFill="1"/>
    <xf numFmtId="0" fontId="1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2" fillId="0" borderId="0" xfId="0" applyFont="1"/>
    <xf numFmtId="0" fontId="2" fillId="0" borderId="0" xfId="0" applyFont="1" applyAlignment="1"/>
    <xf numFmtId="0" fontId="2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vertical="top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left"/>
    </xf>
    <xf numFmtId="164" fontId="0" fillId="0" borderId="0" xfId="0" applyNumberFormat="1"/>
    <xf numFmtId="1" fontId="0" fillId="0" borderId="0" xfId="0" applyNumberFormat="1"/>
    <xf numFmtId="0" fontId="0" fillId="0" borderId="0" xfId="0" applyFont="1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horizontal="right"/>
    </xf>
    <xf numFmtId="0" fontId="0" fillId="0" borderId="1" xfId="0" applyBorder="1"/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ised User" refreshedDate="40746.369635763891" createdVersion="1" refreshedVersion="2" recordCount="32">
  <cacheSource type="worksheet">
    <worksheetSource ref="F2:G34" sheet="appearances"/>
  </cacheSource>
  <cacheFields count="2">
    <cacheField name="Darryl" numFmtId="0">
      <sharedItems containsBlank="1" count="6">
        <s v="Nigel"/>
        <s v="Tim"/>
        <m/>
        <s v="Graham"/>
        <s v="N/A"/>
        <s v="Foxy"/>
      </sharedItems>
    </cacheField>
    <cacheField name="1" numFmtId="0">
      <sharedItems containsSemiMixedTypes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</r>
  <r>
    <x v="1"/>
    <x v="0"/>
  </r>
  <r>
    <x v="1"/>
    <x v="0"/>
  </r>
  <r>
    <x v="0"/>
    <x v="0"/>
  </r>
  <r>
    <x v="1"/>
    <x v="0"/>
  </r>
  <r>
    <x v="1"/>
    <x v="0"/>
  </r>
  <r>
    <x v="1"/>
    <x v="0"/>
  </r>
  <r>
    <x v="1"/>
    <x v="0"/>
  </r>
  <r>
    <x v="2"/>
    <x v="0"/>
  </r>
  <r>
    <x v="2"/>
    <x v="0"/>
  </r>
  <r>
    <x v="3"/>
    <x v="0"/>
  </r>
  <r>
    <x v="4"/>
    <x v="0"/>
  </r>
  <r>
    <x v="1"/>
    <x v="0"/>
  </r>
  <r>
    <x v="1"/>
    <x v="0"/>
  </r>
  <r>
    <x v="5"/>
    <x v="0"/>
  </r>
  <r>
    <x v="5"/>
    <x v="0"/>
  </r>
  <r>
    <x v="1"/>
    <x v="0"/>
  </r>
  <r>
    <x v="3"/>
    <x v="0"/>
  </r>
  <r>
    <x v="2"/>
    <x v="0"/>
  </r>
  <r>
    <x v="2"/>
    <x v="0"/>
  </r>
  <r>
    <x v="4"/>
    <x v="0"/>
  </r>
  <r>
    <x v="4"/>
    <x v="0"/>
  </r>
  <r>
    <x v="1"/>
    <x v="0"/>
  </r>
  <r>
    <x v="4"/>
    <x v="0"/>
  </r>
  <r>
    <x v="4"/>
    <x v="0"/>
  </r>
  <r>
    <x v="4"/>
    <x v="0"/>
  </r>
  <r>
    <x v="4"/>
    <x v="0"/>
  </r>
  <r>
    <x v="4"/>
    <x v="0"/>
  </r>
  <r>
    <x v="4"/>
    <x v="0"/>
  </r>
  <r>
    <x v="4"/>
    <x v="0"/>
  </r>
  <r>
    <x v="4"/>
    <x v="0"/>
  </r>
  <r>
    <x v="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2" asteriskTotals="1" showMemberPropertyTips="0" useAutoFormatting="1" itemPrintTitles="1" createdVersion="1" indent="0" compact="0" compactData="0" gridDropZones="1">
  <location ref="E39:F47" firstHeaderRow="2" firstDataRow="2" firstDataCol="1"/>
  <pivotFields count="2">
    <pivotField axis="axisRow" compact="0" outline="0" subtotalTop="0" showAll="0" includeNewItemsInFilter="1">
      <items count="7">
        <item x="5"/>
        <item x="3"/>
        <item x="4"/>
        <item x="0"/>
        <item x="1"/>
        <item x="2"/>
        <item t="default"/>
      </items>
    </pivotField>
    <pivotField dataField="1" compact="0" outline="0" subtotalTop="0" showAll="0" includeNewItemsInFilter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1" fld="1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E40" sqref="E40"/>
    </sheetView>
  </sheetViews>
  <sheetFormatPr defaultRowHeight="12.75" x14ac:dyDescent="0.2"/>
  <cols>
    <col min="1" max="1" width="18.7109375" customWidth="1"/>
    <col min="2" max="2" width="11.5703125" customWidth="1"/>
    <col min="3" max="4" width="8" customWidth="1"/>
    <col min="5" max="5" width="10.5703125" customWidth="1"/>
    <col min="6" max="6" width="5" customWidth="1"/>
    <col min="7" max="7" width="2.7109375" customWidth="1"/>
    <col min="8" max="8" width="12.28515625" customWidth="1"/>
    <col min="9" max="9" width="11.5703125" customWidth="1"/>
    <col min="10" max="10" width="14.28515625" customWidth="1"/>
    <col min="11" max="11" width="4.140625" customWidth="1"/>
    <col min="12" max="12" width="8" customWidth="1"/>
    <col min="13" max="13" width="19.5703125" customWidth="1"/>
    <col min="14" max="50" width="8" customWidth="1"/>
  </cols>
  <sheetData>
    <row r="1" spans="1:14" ht="16.5" customHeight="1" x14ac:dyDescent="0.2">
      <c r="A1" s="1"/>
      <c r="B1" s="1" t="s">
        <v>42</v>
      </c>
      <c r="C1" s="1" t="s">
        <v>40</v>
      </c>
      <c r="D1" s="1" t="s">
        <v>14</v>
      </c>
      <c r="E1" s="1" t="s">
        <v>34</v>
      </c>
      <c r="F1" s="1"/>
      <c r="G1" s="1"/>
      <c r="H1" s="1" t="s">
        <v>110</v>
      </c>
      <c r="I1" s="1" t="s">
        <v>111</v>
      </c>
      <c r="J1" s="1" t="s">
        <v>112</v>
      </c>
      <c r="L1" s="1"/>
      <c r="M1" s="13" t="s">
        <v>31</v>
      </c>
    </row>
    <row r="2" spans="1:14" x14ac:dyDescent="0.2">
      <c r="A2" s="3" t="s">
        <v>41</v>
      </c>
      <c r="B2" s="3" t="s">
        <v>51</v>
      </c>
      <c r="C2">
        <f>COUNTIF(fixtures!A$5:BN$15, "Andrew Potter")</f>
        <v>22</v>
      </c>
      <c r="D2">
        <f>COUNTIF(fixtures!A$16:BN$23, "Andrew Potter")</f>
        <v>1</v>
      </c>
      <c r="E2">
        <f t="shared" ref="E2:E34" si="0">SUM(C2:D2)</f>
        <v>23</v>
      </c>
      <c r="F2" t="s">
        <v>159</v>
      </c>
      <c r="G2">
        <v>1</v>
      </c>
      <c r="H2" s="18">
        <f>SUM(C2)*4</f>
        <v>88</v>
      </c>
      <c r="I2" s="18">
        <f>SUM(D2)*2</f>
        <v>2</v>
      </c>
      <c r="J2" s="18">
        <f>SUM(H2:I2)</f>
        <v>90</v>
      </c>
      <c r="L2" s="19"/>
      <c r="M2" s="3" t="s">
        <v>17</v>
      </c>
      <c r="N2">
        <v>3</v>
      </c>
    </row>
    <row r="3" spans="1:14" x14ac:dyDescent="0.2">
      <c r="A3" t="s">
        <v>24</v>
      </c>
      <c r="B3" s="3" t="s">
        <v>51</v>
      </c>
      <c r="C3">
        <f>COUNTIF(fixtures!A$5:BN$15, "Peter Fox")</f>
        <v>21</v>
      </c>
      <c r="D3">
        <f>COUNTIF(fixtures!A$16:BN$18, "Peter Fox")</f>
        <v>0</v>
      </c>
      <c r="E3">
        <f t="shared" si="0"/>
        <v>21</v>
      </c>
      <c r="F3" t="s">
        <v>158</v>
      </c>
      <c r="G3">
        <v>1</v>
      </c>
      <c r="H3" s="18">
        <f t="shared" ref="H3:H34" si="1">SUM(C3)*4</f>
        <v>84</v>
      </c>
      <c r="I3" s="18">
        <f t="shared" ref="I3:I34" si="2">SUM(D3)*2</f>
        <v>0</v>
      </c>
      <c r="J3" s="18">
        <f t="shared" ref="J3:J34" si="3">SUM(H3:I3)</f>
        <v>84</v>
      </c>
      <c r="L3" s="19"/>
      <c r="M3" s="17" t="s">
        <v>21</v>
      </c>
      <c r="N3">
        <v>2</v>
      </c>
    </row>
    <row r="4" spans="1:14" x14ac:dyDescent="0.2">
      <c r="A4" t="s">
        <v>33</v>
      </c>
      <c r="B4" s="3" t="s">
        <v>51</v>
      </c>
      <c r="C4">
        <f>COUNTIF(fixtures!A$5:BN$15, "Dave Cookson")</f>
        <v>18</v>
      </c>
      <c r="D4">
        <f>COUNTIF(fixtures!A$16:BN$18, "Dave Cookson")</f>
        <v>0</v>
      </c>
      <c r="E4">
        <f t="shared" si="0"/>
        <v>18</v>
      </c>
      <c r="F4" t="s">
        <v>157</v>
      </c>
      <c r="G4">
        <v>1</v>
      </c>
      <c r="H4" s="18">
        <f t="shared" si="1"/>
        <v>72</v>
      </c>
      <c r="I4" s="18">
        <f t="shared" si="2"/>
        <v>0</v>
      </c>
      <c r="J4" s="18">
        <f t="shared" si="3"/>
        <v>72</v>
      </c>
      <c r="L4" s="19"/>
      <c r="M4" s="3" t="s">
        <v>2</v>
      </c>
      <c r="N4">
        <v>2</v>
      </c>
    </row>
    <row r="5" spans="1:14" x14ac:dyDescent="0.2">
      <c r="A5" s="3" t="s">
        <v>4</v>
      </c>
      <c r="B5" s="3" t="s">
        <v>51</v>
      </c>
      <c r="C5">
        <f>COUNTIF(fixtures!A$5:BN$15, "Bob Brooks")</f>
        <v>17</v>
      </c>
      <c r="D5">
        <f>COUNTIF(fixtures!A$16:BN$17, "Bob Brooks")</f>
        <v>1</v>
      </c>
      <c r="E5">
        <f t="shared" si="0"/>
        <v>18</v>
      </c>
      <c r="F5" t="s">
        <v>157</v>
      </c>
      <c r="G5">
        <v>1</v>
      </c>
      <c r="H5" s="18">
        <f t="shared" si="1"/>
        <v>68</v>
      </c>
      <c r="I5" s="18">
        <f t="shared" si="2"/>
        <v>2</v>
      </c>
      <c r="J5" s="18">
        <f t="shared" si="3"/>
        <v>70</v>
      </c>
      <c r="L5" s="19"/>
      <c r="M5" s="3" t="s">
        <v>25</v>
      </c>
      <c r="N5">
        <v>2</v>
      </c>
    </row>
    <row r="6" spans="1:14" x14ac:dyDescent="0.2">
      <c r="A6" t="s">
        <v>17</v>
      </c>
      <c r="B6" s="3" t="s">
        <v>51</v>
      </c>
      <c r="C6">
        <f>COUNTIF(fixtures!A$5:BN$15, "Tim Jones")</f>
        <v>18</v>
      </c>
      <c r="D6">
        <f>COUNTIF(fixtures!A$16:BN$18, "Tim Jones")</f>
        <v>0</v>
      </c>
      <c r="E6">
        <f t="shared" si="0"/>
        <v>18</v>
      </c>
      <c r="F6" t="s">
        <v>158</v>
      </c>
      <c r="G6">
        <v>1</v>
      </c>
      <c r="H6" s="18">
        <f t="shared" si="1"/>
        <v>72</v>
      </c>
      <c r="I6" s="18">
        <f t="shared" si="2"/>
        <v>0</v>
      </c>
      <c r="J6" s="18">
        <f t="shared" si="3"/>
        <v>72</v>
      </c>
      <c r="L6" s="19"/>
      <c r="M6" s="3" t="s">
        <v>78</v>
      </c>
      <c r="N6">
        <v>2</v>
      </c>
    </row>
    <row r="7" spans="1:14" x14ac:dyDescent="0.2">
      <c r="A7" s="3" t="s">
        <v>37</v>
      </c>
      <c r="B7" s="3" t="s">
        <v>51</v>
      </c>
      <c r="C7">
        <f>COUNTIF(fixtures!A$5:BN$15, "Fred Marlin")</f>
        <v>15</v>
      </c>
      <c r="D7">
        <f>COUNTIF(fixtures!A$16:BN$18, "Fred Marlin")</f>
        <v>1</v>
      </c>
      <c r="E7">
        <f t="shared" si="0"/>
        <v>16</v>
      </c>
      <c r="F7" t="s">
        <v>157</v>
      </c>
      <c r="G7">
        <v>1</v>
      </c>
      <c r="H7" s="18">
        <f t="shared" si="1"/>
        <v>60</v>
      </c>
      <c r="I7" s="18">
        <f t="shared" si="2"/>
        <v>2</v>
      </c>
      <c r="J7" s="18">
        <f t="shared" si="3"/>
        <v>62</v>
      </c>
      <c r="L7" s="19"/>
      <c r="M7" s="17" t="s">
        <v>24</v>
      </c>
      <c r="N7">
        <v>2</v>
      </c>
    </row>
    <row r="8" spans="1:14" x14ac:dyDescent="0.2">
      <c r="A8" t="s">
        <v>39</v>
      </c>
      <c r="B8" s="3" t="s">
        <v>51</v>
      </c>
      <c r="C8">
        <f>COUNTIF(fixtures!A$5:BN$15, "Nigel King")</f>
        <v>15</v>
      </c>
      <c r="D8">
        <f>COUNTIF(fixtures!A$16:BN$18, "Nigel King")</f>
        <v>0</v>
      </c>
      <c r="E8">
        <f t="shared" si="0"/>
        <v>15</v>
      </c>
      <c r="F8" t="s">
        <v>157</v>
      </c>
      <c r="G8">
        <v>1</v>
      </c>
      <c r="H8" s="18">
        <f t="shared" si="1"/>
        <v>60</v>
      </c>
      <c r="I8" s="18">
        <f t="shared" si="2"/>
        <v>0</v>
      </c>
      <c r="J8" s="18">
        <f t="shared" si="3"/>
        <v>60</v>
      </c>
      <c r="L8" s="19"/>
      <c r="M8" s="17" t="s">
        <v>39</v>
      </c>
      <c r="N8">
        <v>2</v>
      </c>
    </row>
    <row r="9" spans="1:14" x14ac:dyDescent="0.2">
      <c r="A9" t="s">
        <v>25</v>
      </c>
      <c r="B9" s="3" t="s">
        <v>51</v>
      </c>
      <c r="C9">
        <f>COUNTIF(fixtures!A$5:BN$15, "Lionel Poncet")</f>
        <v>14</v>
      </c>
      <c r="D9">
        <f>COUNTIF(fixtures!A$16:BN$22, "Lionel Poncet")</f>
        <v>1</v>
      </c>
      <c r="E9">
        <f t="shared" si="0"/>
        <v>15</v>
      </c>
      <c r="F9" t="s">
        <v>157</v>
      </c>
      <c r="G9">
        <v>1</v>
      </c>
      <c r="H9" s="18">
        <f t="shared" si="1"/>
        <v>56</v>
      </c>
      <c r="I9" s="18">
        <f t="shared" si="2"/>
        <v>2</v>
      </c>
      <c r="J9" s="18">
        <f t="shared" si="3"/>
        <v>58</v>
      </c>
      <c r="L9" s="19"/>
      <c r="M9" s="17" t="s">
        <v>4</v>
      </c>
      <c r="N9">
        <v>1</v>
      </c>
    </row>
    <row r="10" spans="1:14" x14ac:dyDescent="0.2">
      <c r="A10" t="s">
        <v>16</v>
      </c>
      <c r="B10" s="3" t="s">
        <v>51</v>
      </c>
      <c r="C10">
        <f>COUNTIF(fixtures!A$5:BN$15, "Graham Hall")</f>
        <v>15</v>
      </c>
      <c r="D10">
        <f>COUNTIF(fixtures!A$16:BN$18, "Graham Hall")</f>
        <v>0</v>
      </c>
      <c r="E10">
        <f t="shared" si="0"/>
        <v>15</v>
      </c>
      <c r="F10" t="s">
        <v>157</v>
      </c>
      <c r="G10">
        <v>1</v>
      </c>
      <c r="H10" s="18">
        <f t="shared" si="1"/>
        <v>60</v>
      </c>
      <c r="I10" s="18">
        <f t="shared" si="2"/>
        <v>0</v>
      </c>
      <c r="J10" s="18">
        <f t="shared" si="3"/>
        <v>60</v>
      </c>
      <c r="L10" s="19"/>
      <c r="M10" s="3" t="s">
        <v>43</v>
      </c>
      <c r="N10">
        <v>1</v>
      </c>
    </row>
    <row r="11" spans="1:14" x14ac:dyDescent="0.2">
      <c r="A11" t="s">
        <v>53</v>
      </c>
      <c r="B11" s="3" t="s">
        <v>51</v>
      </c>
      <c r="C11">
        <f>COUNTIF(fixtures!A$5:BN$15, "Adam Duffield")</f>
        <v>8</v>
      </c>
      <c r="D11">
        <f>COUNTIF(fixtures!A$16:BN$23, "Adam Duffield")</f>
        <v>6</v>
      </c>
      <c r="E11">
        <f t="shared" si="0"/>
        <v>14</v>
      </c>
      <c r="G11">
        <v>1</v>
      </c>
      <c r="H11" s="18">
        <f t="shared" si="1"/>
        <v>32</v>
      </c>
      <c r="I11" s="18">
        <f t="shared" si="2"/>
        <v>12</v>
      </c>
      <c r="J11" s="18">
        <f t="shared" si="3"/>
        <v>44</v>
      </c>
      <c r="L11" s="19"/>
      <c r="M11" s="3" t="s">
        <v>46</v>
      </c>
      <c r="N11">
        <v>1</v>
      </c>
    </row>
    <row r="12" spans="1:14" x14ac:dyDescent="0.2">
      <c r="A12" t="s">
        <v>120</v>
      </c>
      <c r="B12" s="3" t="s">
        <v>51</v>
      </c>
      <c r="C12">
        <f>COUNTIF(fixtures!A$5:BN$15, "Nick Simmons")</f>
        <v>10</v>
      </c>
      <c r="D12">
        <f>COUNTIF(fixtures!A$16:BN$19, "Nick Simmons")</f>
        <v>4</v>
      </c>
      <c r="E12">
        <f t="shared" si="0"/>
        <v>14</v>
      </c>
      <c r="G12">
        <v>1</v>
      </c>
      <c r="H12" s="18">
        <f t="shared" si="1"/>
        <v>40</v>
      </c>
      <c r="I12" s="18">
        <f t="shared" si="2"/>
        <v>8</v>
      </c>
      <c r="J12" s="18">
        <f t="shared" si="3"/>
        <v>48</v>
      </c>
      <c r="L12" s="19"/>
      <c r="M12" s="17" t="s">
        <v>55</v>
      </c>
      <c r="N12">
        <v>1</v>
      </c>
    </row>
    <row r="13" spans="1:14" ht="12.75" customHeight="1" x14ac:dyDescent="0.2">
      <c r="A13" t="s">
        <v>20</v>
      </c>
      <c r="B13" s="3" t="s">
        <v>51</v>
      </c>
      <c r="C13">
        <f>COUNTIF(fixtures!A$5:BN$15, "Chris Hoy")</f>
        <v>11</v>
      </c>
      <c r="D13">
        <f>COUNTIF(fixtures!A$16:BN$18, "Chris Hoy")</f>
        <v>1</v>
      </c>
      <c r="E13">
        <f t="shared" si="0"/>
        <v>12</v>
      </c>
      <c r="F13" t="s">
        <v>162</v>
      </c>
      <c r="G13">
        <v>1</v>
      </c>
      <c r="H13" s="18">
        <f t="shared" si="1"/>
        <v>44</v>
      </c>
      <c r="I13" s="18">
        <f t="shared" si="2"/>
        <v>2</v>
      </c>
      <c r="J13" s="18">
        <f t="shared" si="3"/>
        <v>46</v>
      </c>
      <c r="L13" s="19"/>
      <c r="M13" s="17" t="s">
        <v>85</v>
      </c>
      <c r="N13">
        <v>1</v>
      </c>
    </row>
    <row r="14" spans="1:14" x14ac:dyDescent="0.2">
      <c r="A14" t="s">
        <v>21</v>
      </c>
      <c r="B14" s="3" t="s">
        <v>51</v>
      </c>
      <c r="C14">
        <f>COUNTIF(fixtures!A$5:BN$15, "Kevin Tomlinson")</f>
        <v>8</v>
      </c>
      <c r="D14">
        <f>COUNTIF(fixtures!A$16:BN$18, "Kevin Tomlinson")</f>
        <v>3</v>
      </c>
      <c r="E14">
        <f t="shared" si="0"/>
        <v>11</v>
      </c>
      <c r="F14" t="s">
        <v>160</v>
      </c>
      <c r="G14">
        <v>1</v>
      </c>
      <c r="H14" s="18">
        <f t="shared" si="1"/>
        <v>32</v>
      </c>
      <c r="I14" s="18">
        <f t="shared" si="2"/>
        <v>6</v>
      </c>
      <c r="J14" s="18">
        <f t="shared" si="3"/>
        <v>38</v>
      </c>
      <c r="L14" s="19"/>
      <c r="M14" s="17" t="s">
        <v>45</v>
      </c>
      <c r="N14">
        <v>1</v>
      </c>
    </row>
    <row r="15" spans="1:14" x14ac:dyDescent="0.2">
      <c r="A15" t="s">
        <v>46</v>
      </c>
      <c r="B15" s="3" t="s">
        <v>51</v>
      </c>
      <c r="C15">
        <f>COUNTIF(fixtures!A$5:BN$15, "Richard Law")</f>
        <v>10</v>
      </c>
      <c r="D15">
        <f>COUNTIF(fixtures!A$16:BN$18, "Richard Law")</f>
        <v>1</v>
      </c>
      <c r="E15">
        <f t="shared" si="0"/>
        <v>11</v>
      </c>
      <c r="F15" t="s">
        <v>157</v>
      </c>
      <c r="G15">
        <v>1</v>
      </c>
      <c r="H15" s="18">
        <f t="shared" si="1"/>
        <v>40</v>
      </c>
      <c r="I15" s="18">
        <f t="shared" si="2"/>
        <v>2</v>
      </c>
      <c r="J15" s="18">
        <f t="shared" si="3"/>
        <v>42</v>
      </c>
      <c r="L15" s="19"/>
      <c r="M15" s="3" t="s">
        <v>0</v>
      </c>
      <c r="N15">
        <v>1</v>
      </c>
    </row>
    <row r="16" spans="1:14" x14ac:dyDescent="0.2">
      <c r="A16" s="3" t="s">
        <v>52</v>
      </c>
      <c r="B16" s="3" t="s">
        <v>51</v>
      </c>
      <c r="C16">
        <f>COUNTIF(fixtures!A$5:BN$15, "Nico Veillard")</f>
        <v>6</v>
      </c>
      <c r="D16">
        <f>COUNTIF(fixtures!A$16:BN$18, "Nico Veillard")</f>
        <v>5</v>
      </c>
      <c r="E16">
        <f t="shared" si="0"/>
        <v>11</v>
      </c>
      <c r="F16" t="s">
        <v>157</v>
      </c>
      <c r="G16">
        <v>1</v>
      </c>
      <c r="H16" s="18">
        <f t="shared" si="1"/>
        <v>24</v>
      </c>
      <c r="I16" s="18">
        <f t="shared" si="2"/>
        <v>10</v>
      </c>
      <c r="J16" s="18">
        <f t="shared" si="3"/>
        <v>34</v>
      </c>
      <c r="L16" s="19"/>
      <c r="M16" s="3" t="s">
        <v>41</v>
      </c>
      <c r="N16">
        <v>1</v>
      </c>
    </row>
    <row r="17" spans="1:14" x14ac:dyDescent="0.2">
      <c r="A17" t="s">
        <v>0</v>
      </c>
      <c r="B17" s="3" t="s">
        <v>51</v>
      </c>
      <c r="C17">
        <f>COUNTIF(fixtures!A$5:BN$15, "Tom Turner")</f>
        <v>11</v>
      </c>
      <c r="D17">
        <f>COUNTIF(fixtures!A$16:BN$18, "Tom Turner")</f>
        <v>0</v>
      </c>
      <c r="E17">
        <f t="shared" si="0"/>
        <v>11</v>
      </c>
      <c r="F17" t="s">
        <v>161</v>
      </c>
      <c r="G17">
        <v>1</v>
      </c>
      <c r="H17" s="18">
        <f t="shared" si="1"/>
        <v>44</v>
      </c>
      <c r="I17" s="18">
        <f t="shared" si="2"/>
        <v>0</v>
      </c>
      <c r="J17" s="18">
        <f t="shared" si="3"/>
        <v>44</v>
      </c>
      <c r="L17" s="19"/>
      <c r="M17" s="3" t="s">
        <v>5</v>
      </c>
      <c r="N17">
        <v>1</v>
      </c>
    </row>
    <row r="18" spans="1:14" x14ac:dyDescent="0.2">
      <c r="A18" s="3" t="s">
        <v>43</v>
      </c>
      <c r="B18" s="3" t="s">
        <v>51</v>
      </c>
      <c r="C18">
        <f>COUNTIF(fixtures!A$5:BN$15, "Mark Lockwood")</f>
        <v>6</v>
      </c>
      <c r="D18">
        <f>COUNTIF(fixtures!A$16:BN$18, "Mark Lockwood")</f>
        <v>5</v>
      </c>
      <c r="E18">
        <f t="shared" si="0"/>
        <v>11</v>
      </c>
      <c r="F18" t="s">
        <v>161</v>
      </c>
      <c r="G18">
        <v>1</v>
      </c>
      <c r="H18" s="18">
        <f t="shared" si="1"/>
        <v>24</v>
      </c>
      <c r="I18" s="18">
        <f t="shared" si="2"/>
        <v>10</v>
      </c>
      <c r="J18" s="18">
        <f t="shared" si="3"/>
        <v>34</v>
      </c>
      <c r="L18" s="19"/>
      <c r="M18" s="3"/>
    </row>
    <row r="19" spans="1:14" x14ac:dyDescent="0.2">
      <c r="A19" s="3" t="s">
        <v>45</v>
      </c>
      <c r="B19" s="3" t="s">
        <v>51</v>
      </c>
      <c r="C19">
        <f>COUNTIF(fixtures!A$5:BN$15, "Darryl McLeod")</f>
        <v>7</v>
      </c>
      <c r="D19">
        <f>COUNTIF(fixtures!A$16:BN$18, "Darryl McLeod")</f>
        <v>3</v>
      </c>
      <c r="E19">
        <f t="shared" si="0"/>
        <v>10</v>
      </c>
      <c r="F19" t="s">
        <v>157</v>
      </c>
      <c r="G19">
        <v>1</v>
      </c>
      <c r="H19" s="18">
        <f t="shared" si="1"/>
        <v>28</v>
      </c>
      <c r="I19" s="18">
        <f t="shared" si="2"/>
        <v>6</v>
      </c>
      <c r="J19" s="18">
        <f t="shared" si="3"/>
        <v>34</v>
      </c>
      <c r="L19" s="19"/>
      <c r="M19" s="3" t="s">
        <v>34</v>
      </c>
      <c r="N19">
        <f>SUM(N2:N17)</f>
        <v>24</v>
      </c>
    </row>
    <row r="20" spans="1:14" x14ac:dyDescent="0.2">
      <c r="A20" t="s">
        <v>1</v>
      </c>
      <c r="B20" s="3" t="s">
        <v>51</v>
      </c>
      <c r="C20">
        <f>COUNTIF(fixtures!A$5:BN$15, "Geoff Broughton")</f>
        <v>6</v>
      </c>
      <c r="D20">
        <f>COUNTIF(fixtures!A$16:BN$18, "Geoff Broughton")</f>
        <v>0</v>
      </c>
      <c r="E20">
        <f t="shared" si="0"/>
        <v>6</v>
      </c>
      <c r="F20" t="s">
        <v>162</v>
      </c>
      <c r="G20">
        <v>1</v>
      </c>
      <c r="H20" s="18">
        <f t="shared" si="1"/>
        <v>24</v>
      </c>
      <c r="I20" s="18">
        <f t="shared" si="2"/>
        <v>0</v>
      </c>
      <c r="J20" s="18">
        <f t="shared" si="3"/>
        <v>24</v>
      </c>
      <c r="L20" s="19"/>
      <c r="M20" s="3"/>
    </row>
    <row r="21" spans="1:14" x14ac:dyDescent="0.2">
      <c r="A21" s="3" t="s">
        <v>2</v>
      </c>
      <c r="B21" s="3" t="s">
        <v>51</v>
      </c>
      <c r="C21">
        <f>COUNTIF(fixtures!A$5:BN$15, "James Broughton")</f>
        <v>6</v>
      </c>
      <c r="D21">
        <f>COUNTIF(fixtures!A$16:BN$18, "James Broughton")</f>
        <v>0</v>
      </c>
      <c r="E21">
        <f t="shared" si="0"/>
        <v>6</v>
      </c>
      <c r="G21">
        <v>1</v>
      </c>
      <c r="H21" s="18">
        <f t="shared" si="1"/>
        <v>24</v>
      </c>
      <c r="I21" s="18">
        <f t="shared" si="2"/>
        <v>0</v>
      </c>
      <c r="J21" s="18">
        <f t="shared" si="3"/>
        <v>24</v>
      </c>
      <c r="L21" s="19"/>
    </row>
    <row r="22" spans="1:14" x14ac:dyDescent="0.2">
      <c r="A22" s="3" t="s">
        <v>107</v>
      </c>
      <c r="B22" s="3" t="s">
        <v>51</v>
      </c>
      <c r="C22">
        <f>COUNTIF(fixtures!A$5:BN$15, "Mike Prime")</f>
        <v>4</v>
      </c>
      <c r="D22">
        <f>COUNTIF(fixtures!A$16:BN$18, "Mike Prime")</f>
        <v>2</v>
      </c>
      <c r="E22">
        <f t="shared" si="0"/>
        <v>6</v>
      </c>
      <c r="F22" s="3"/>
      <c r="G22">
        <v>1</v>
      </c>
      <c r="H22" s="18">
        <f t="shared" si="1"/>
        <v>16</v>
      </c>
      <c r="I22" s="18">
        <f t="shared" si="2"/>
        <v>4</v>
      </c>
      <c r="J22" s="18">
        <f t="shared" si="3"/>
        <v>20</v>
      </c>
      <c r="L22" s="19"/>
    </row>
    <row r="23" spans="1:14" x14ac:dyDescent="0.2">
      <c r="A23" s="3" t="s">
        <v>84</v>
      </c>
      <c r="B23" s="3" t="s">
        <v>51</v>
      </c>
      <c r="C23">
        <f>COUNTIF(fixtures!A$5:BN$15, "Mark Watson")</f>
        <v>1</v>
      </c>
      <c r="D23">
        <f>COUNTIF(fixtures!A$16:BN$18, "Mark Watson")</f>
        <v>4</v>
      </c>
      <c r="E23">
        <f t="shared" si="0"/>
        <v>5</v>
      </c>
      <c r="F23" t="s">
        <v>160</v>
      </c>
      <c r="G23">
        <v>1</v>
      </c>
      <c r="H23" s="18">
        <f t="shared" si="1"/>
        <v>4</v>
      </c>
      <c r="I23" s="18">
        <f t="shared" si="2"/>
        <v>8</v>
      </c>
      <c r="J23" s="18">
        <f t="shared" si="3"/>
        <v>12</v>
      </c>
      <c r="L23" s="19"/>
    </row>
    <row r="24" spans="1:14" x14ac:dyDescent="0.2">
      <c r="A24" s="3" t="s">
        <v>44</v>
      </c>
      <c r="B24" s="3" t="s">
        <v>51</v>
      </c>
      <c r="C24">
        <f>COUNTIF(fixtures!A$5:BN$15, "Justin Brock")</f>
        <v>1</v>
      </c>
      <c r="D24">
        <f>COUNTIF(fixtures!A$16:BN$23, "Justin Brock")</f>
        <v>4</v>
      </c>
      <c r="E24">
        <f t="shared" si="0"/>
        <v>5</v>
      </c>
      <c r="F24" t="s">
        <v>160</v>
      </c>
      <c r="G24">
        <v>1</v>
      </c>
      <c r="H24" s="18">
        <f t="shared" si="1"/>
        <v>4</v>
      </c>
      <c r="I24" s="18">
        <f t="shared" si="2"/>
        <v>8</v>
      </c>
      <c r="J24" s="18">
        <f t="shared" si="3"/>
        <v>12</v>
      </c>
      <c r="L24" s="19"/>
    </row>
    <row r="25" spans="1:14" x14ac:dyDescent="0.2">
      <c r="A25" t="s">
        <v>5</v>
      </c>
      <c r="B25" s="3" t="s">
        <v>51</v>
      </c>
      <c r="C25">
        <f>COUNTIF(fixtures!A$5:BN$15, "Geraint Apps")</f>
        <v>5</v>
      </c>
      <c r="D25">
        <f>COUNTIF(fixtures!A$16:BN$18, "  ")</f>
        <v>0</v>
      </c>
      <c r="E25">
        <f t="shared" si="0"/>
        <v>5</v>
      </c>
      <c r="F25" t="s">
        <v>157</v>
      </c>
      <c r="G25">
        <v>1</v>
      </c>
      <c r="H25" s="18">
        <f t="shared" si="1"/>
        <v>20</v>
      </c>
      <c r="I25" s="18">
        <f t="shared" si="2"/>
        <v>0</v>
      </c>
      <c r="J25" s="18">
        <f t="shared" si="3"/>
        <v>20</v>
      </c>
      <c r="L25" s="19"/>
    </row>
    <row r="26" spans="1:14" x14ac:dyDescent="0.2">
      <c r="A26" s="3" t="s">
        <v>85</v>
      </c>
      <c r="B26" s="3" t="s">
        <v>51</v>
      </c>
      <c r="C26">
        <f>COUNTIF(fixtures!A$5:BN$15, "Ollie Dunning")</f>
        <v>3</v>
      </c>
      <c r="D26">
        <f>COUNTIF(fixtures!A$16:BN$18, "Ollie Dunning")</f>
        <v>0</v>
      </c>
      <c r="E26">
        <f t="shared" si="0"/>
        <v>3</v>
      </c>
      <c r="F26" t="s">
        <v>160</v>
      </c>
      <c r="G26">
        <v>1</v>
      </c>
      <c r="H26" s="18">
        <f t="shared" si="1"/>
        <v>12</v>
      </c>
      <c r="I26" s="18">
        <f t="shared" si="2"/>
        <v>0</v>
      </c>
      <c r="J26" s="18">
        <f t="shared" si="3"/>
        <v>12</v>
      </c>
      <c r="L26" s="19"/>
    </row>
    <row r="27" spans="1:14" x14ac:dyDescent="0.2">
      <c r="A27" t="s">
        <v>48</v>
      </c>
      <c r="B27" s="3" t="s">
        <v>51</v>
      </c>
      <c r="C27">
        <f>COUNTIF(fixtures!A$5:BN$15, "Paul Nixon")</f>
        <v>1</v>
      </c>
      <c r="D27">
        <f>COUNTIF(fixtures!A$16:BN$19, "Paul Nixon")</f>
        <v>2</v>
      </c>
      <c r="E27">
        <f t="shared" si="0"/>
        <v>3</v>
      </c>
      <c r="F27" t="s">
        <v>160</v>
      </c>
      <c r="G27">
        <v>1</v>
      </c>
      <c r="H27" s="18">
        <f t="shared" si="1"/>
        <v>4</v>
      </c>
      <c r="I27" s="18">
        <f t="shared" si="2"/>
        <v>4</v>
      </c>
      <c r="J27" s="18">
        <f t="shared" si="3"/>
        <v>8</v>
      </c>
      <c r="L27" s="19"/>
    </row>
    <row r="28" spans="1:14" x14ac:dyDescent="0.2">
      <c r="A28" s="3" t="s">
        <v>38</v>
      </c>
      <c r="B28" s="3" t="s">
        <v>51</v>
      </c>
      <c r="C28">
        <f>COUNTIF(fixtures!A$5:BN$15, "Rob Broughton")</f>
        <v>2</v>
      </c>
      <c r="D28">
        <f>COUNTIF(fixtures!A$16:BN$18, "Rob Broughton")</f>
        <v>0</v>
      </c>
      <c r="E28">
        <f t="shared" si="0"/>
        <v>2</v>
      </c>
      <c r="F28" t="s">
        <v>160</v>
      </c>
      <c r="G28">
        <v>1</v>
      </c>
      <c r="H28" s="18">
        <f t="shared" si="1"/>
        <v>8</v>
      </c>
      <c r="I28" s="18">
        <f t="shared" si="2"/>
        <v>0</v>
      </c>
      <c r="J28" s="18">
        <f t="shared" si="3"/>
        <v>8</v>
      </c>
      <c r="L28" s="19"/>
    </row>
    <row r="29" spans="1:14" x14ac:dyDescent="0.2">
      <c r="A29" s="3" t="s">
        <v>3</v>
      </c>
      <c r="B29" s="3" t="s">
        <v>51</v>
      </c>
      <c r="C29">
        <f>COUNTIF(fixtures!A$5:BN$15, "Dan Forster")</f>
        <v>1</v>
      </c>
      <c r="D29">
        <f>COUNTIF(fixtures!A$16:BN$18, "Dan Forster")</f>
        <v>1</v>
      </c>
      <c r="E29">
        <f t="shared" si="0"/>
        <v>2</v>
      </c>
      <c r="F29" t="s">
        <v>160</v>
      </c>
      <c r="G29">
        <v>1</v>
      </c>
      <c r="H29" s="18">
        <f t="shared" si="1"/>
        <v>4</v>
      </c>
      <c r="I29" s="18">
        <f t="shared" si="2"/>
        <v>2</v>
      </c>
      <c r="J29" s="18">
        <f t="shared" si="3"/>
        <v>6</v>
      </c>
      <c r="L29" s="19"/>
    </row>
    <row r="30" spans="1:14" x14ac:dyDescent="0.2">
      <c r="A30" s="3" t="s">
        <v>32</v>
      </c>
      <c r="B30" s="3" t="s">
        <v>51</v>
      </c>
      <c r="C30">
        <f>COUNTIF(fixtures!A$5:BN$15, "Ian Behling")</f>
        <v>0</v>
      </c>
      <c r="D30">
        <f>COUNTIF(fixtures!A$16:BN$18, "Ian Behling")</f>
        <v>2</v>
      </c>
      <c r="E30">
        <f t="shared" si="0"/>
        <v>2</v>
      </c>
      <c r="F30" t="s">
        <v>160</v>
      </c>
      <c r="G30">
        <v>1</v>
      </c>
      <c r="H30" s="18">
        <f t="shared" si="1"/>
        <v>0</v>
      </c>
      <c r="I30" s="18">
        <f t="shared" si="2"/>
        <v>4</v>
      </c>
      <c r="J30" s="18">
        <f t="shared" si="3"/>
        <v>4</v>
      </c>
      <c r="L30" s="19"/>
    </row>
    <row r="31" spans="1:14" x14ac:dyDescent="0.2">
      <c r="A31" s="3" t="s">
        <v>47</v>
      </c>
      <c r="B31" s="3" t="s">
        <v>66</v>
      </c>
      <c r="C31">
        <f>COUNTIF(fixtures!A$5:BN$15, "Neill McReynolds")</f>
        <v>1</v>
      </c>
      <c r="D31">
        <f>COUNTIF(fixtures!A$16:BN$18, "Neill McReynolds")</f>
        <v>0</v>
      </c>
      <c r="E31">
        <f t="shared" si="0"/>
        <v>1</v>
      </c>
      <c r="F31" t="s">
        <v>160</v>
      </c>
      <c r="G31">
        <v>1</v>
      </c>
      <c r="H31" s="18">
        <f t="shared" si="1"/>
        <v>4</v>
      </c>
      <c r="I31" s="18">
        <f t="shared" si="2"/>
        <v>0</v>
      </c>
      <c r="J31" s="18">
        <f t="shared" si="3"/>
        <v>4</v>
      </c>
      <c r="L31" s="19"/>
    </row>
    <row r="32" spans="1:14" x14ac:dyDescent="0.2">
      <c r="A32" s="3" t="s">
        <v>29</v>
      </c>
      <c r="B32" s="3" t="s">
        <v>51</v>
      </c>
      <c r="C32">
        <f>COUNTIF(fixtures!A$5:BN$15, "Gavin Clark")</f>
        <v>1</v>
      </c>
      <c r="D32">
        <f>COUNTIF(fixtures!A$16:BN$18, "Gavin Clark")</f>
        <v>0</v>
      </c>
      <c r="E32">
        <f t="shared" si="0"/>
        <v>1</v>
      </c>
      <c r="F32" t="s">
        <v>160</v>
      </c>
      <c r="G32">
        <v>1</v>
      </c>
      <c r="H32" s="18">
        <f t="shared" si="1"/>
        <v>4</v>
      </c>
      <c r="I32" s="18">
        <f t="shared" si="2"/>
        <v>0</v>
      </c>
      <c r="J32" s="18">
        <f t="shared" si="3"/>
        <v>4</v>
      </c>
      <c r="L32" s="19"/>
    </row>
    <row r="33" spans="1:12" x14ac:dyDescent="0.2">
      <c r="A33" s="3" t="s">
        <v>54</v>
      </c>
      <c r="B33" s="3" t="s">
        <v>51</v>
      </c>
      <c r="C33">
        <f>COUNTIF(fixtures!A$5:BN$15, "Alan Potter")</f>
        <v>0</v>
      </c>
      <c r="D33">
        <f>COUNTIF(fixtures!A$16:BN$23, "Alan Potter")</f>
        <v>0</v>
      </c>
      <c r="E33">
        <f t="shared" si="0"/>
        <v>0</v>
      </c>
      <c r="F33" t="s">
        <v>160</v>
      </c>
      <c r="G33">
        <v>1</v>
      </c>
      <c r="H33" s="18">
        <f t="shared" si="1"/>
        <v>0</v>
      </c>
      <c r="I33" s="18">
        <f t="shared" si="2"/>
        <v>0</v>
      </c>
      <c r="J33" s="18">
        <f t="shared" si="3"/>
        <v>0</v>
      </c>
      <c r="L33" s="19"/>
    </row>
    <row r="34" spans="1:12" x14ac:dyDescent="0.2">
      <c r="A34" s="3" t="s">
        <v>56</v>
      </c>
      <c r="B34" s="3" t="s">
        <v>51</v>
      </c>
      <c r="C34">
        <f>COUNTIF(fixtures!A$5:BN$15, "Philippe Jacquet")</f>
        <v>0</v>
      </c>
      <c r="D34">
        <f>COUNTIF(fixtures!A$16:BN$18, "Philippe Jacquet")</f>
        <v>0</v>
      </c>
      <c r="E34">
        <f t="shared" si="0"/>
        <v>0</v>
      </c>
      <c r="F34" t="s">
        <v>160</v>
      </c>
      <c r="G34">
        <v>1</v>
      </c>
      <c r="H34" s="18">
        <f t="shared" si="1"/>
        <v>0</v>
      </c>
      <c r="I34" s="18">
        <f t="shared" si="2"/>
        <v>0</v>
      </c>
      <c r="J34" s="18">
        <f t="shared" si="3"/>
        <v>0</v>
      </c>
      <c r="L34" s="19"/>
    </row>
    <row r="35" spans="1:12" x14ac:dyDescent="0.2">
      <c r="A35" s="2"/>
      <c r="B35" s="3"/>
      <c r="C35" s="1">
        <f>SUM(C2:C34)/11</f>
        <v>24</v>
      </c>
      <c r="L35" s="19"/>
    </row>
    <row r="36" spans="1:12" x14ac:dyDescent="0.2">
      <c r="A36" s="2"/>
      <c r="B36" s="3"/>
    </row>
    <row r="37" spans="1:12" x14ac:dyDescent="0.2">
      <c r="A37" s="2"/>
      <c r="B37" s="3"/>
    </row>
    <row r="39" spans="1:12" x14ac:dyDescent="0.2">
      <c r="E39" s="25" t="s">
        <v>165</v>
      </c>
      <c r="F39" s="28"/>
    </row>
    <row r="40" spans="1:12" x14ac:dyDescent="0.2">
      <c r="E40" s="25" t="s">
        <v>159</v>
      </c>
      <c r="F40" s="28" t="s">
        <v>112</v>
      </c>
    </row>
    <row r="41" spans="1:12" x14ac:dyDescent="0.2">
      <c r="E41" s="24" t="s">
        <v>161</v>
      </c>
      <c r="F41" s="29">
        <v>2</v>
      </c>
    </row>
    <row r="42" spans="1:12" x14ac:dyDescent="0.2">
      <c r="E42" s="26" t="s">
        <v>162</v>
      </c>
      <c r="F42" s="30">
        <v>2</v>
      </c>
    </row>
    <row r="43" spans="1:12" x14ac:dyDescent="0.2">
      <c r="E43" s="26" t="s">
        <v>160</v>
      </c>
      <c r="F43" s="30">
        <v>12</v>
      </c>
    </row>
    <row r="44" spans="1:12" x14ac:dyDescent="0.2">
      <c r="E44" s="26" t="s">
        <v>158</v>
      </c>
      <c r="F44" s="30">
        <v>2</v>
      </c>
    </row>
    <row r="45" spans="1:12" x14ac:dyDescent="0.2">
      <c r="E45" s="26" t="s">
        <v>157</v>
      </c>
      <c r="F45" s="30">
        <v>10</v>
      </c>
    </row>
    <row r="46" spans="1:12" x14ac:dyDescent="0.2">
      <c r="E46" s="26" t="s">
        <v>163</v>
      </c>
      <c r="F46" s="30">
        <v>4</v>
      </c>
    </row>
    <row r="47" spans="1:12" x14ac:dyDescent="0.2">
      <c r="E47" s="27" t="s">
        <v>164</v>
      </c>
      <c r="F47" s="31">
        <v>32</v>
      </c>
    </row>
  </sheetData>
  <phoneticPr fontId="0" type="noConversion"/>
  <pageMargins left="0.75" right="0.75" top="1" bottom="1" header="0.5" footer="0.5"/>
  <pageSetup paperSize="9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60"/>
  <sheetViews>
    <sheetView tabSelected="1" workbookViewId="0">
      <pane xSplit="1" topLeftCell="B1" activePane="topRight" state="frozen"/>
      <selection pane="topRight" activeCell="D19" sqref="D19"/>
    </sheetView>
  </sheetViews>
  <sheetFormatPr defaultRowHeight="12.75" x14ac:dyDescent="0.2"/>
  <cols>
    <col min="1" max="1" width="5.42578125" customWidth="1"/>
    <col min="2" max="2" width="21.140625" style="5" customWidth="1"/>
    <col min="3" max="3" width="3.140625" customWidth="1"/>
    <col min="4" max="4" width="18.42578125" style="5" customWidth="1"/>
    <col min="5" max="5" width="2.5703125" customWidth="1"/>
    <col min="6" max="6" width="19.42578125" style="3" customWidth="1"/>
    <col min="7" max="7" width="3.140625" customWidth="1"/>
    <col min="8" max="8" width="23.28515625" style="3" customWidth="1"/>
    <col min="9" max="9" width="4" customWidth="1"/>
    <col min="10" max="10" width="21.28515625" customWidth="1"/>
    <col min="11" max="11" width="4" customWidth="1"/>
    <col min="12" max="12" width="20.85546875" customWidth="1"/>
    <col min="13" max="13" width="4" customWidth="1"/>
    <col min="14" max="14" width="26.5703125" customWidth="1"/>
    <col min="15" max="15" width="3.5703125" customWidth="1"/>
    <col min="16" max="16" width="26.5703125" customWidth="1"/>
    <col min="17" max="17" width="3.5703125" customWidth="1"/>
    <col min="18" max="18" width="26.5703125" customWidth="1"/>
    <col min="19" max="19" width="3.5703125" customWidth="1"/>
    <col min="20" max="20" width="26.5703125" customWidth="1"/>
    <col min="21" max="21" width="3.5703125" customWidth="1"/>
    <col min="22" max="22" width="26.5703125" customWidth="1"/>
    <col min="23" max="23" width="3.5703125" customWidth="1"/>
    <col min="24" max="24" width="26.5703125" customWidth="1"/>
    <col min="25" max="25" width="3.5703125" customWidth="1"/>
    <col min="26" max="26" width="26.5703125" customWidth="1"/>
    <col min="27" max="27" width="3.5703125" customWidth="1"/>
    <col min="28" max="28" width="26.5703125" customWidth="1"/>
    <col min="29" max="29" width="3.5703125" customWidth="1"/>
    <col min="30" max="30" width="26.5703125" customWidth="1"/>
    <col min="31" max="31" width="3.5703125" customWidth="1"/>
    <col min="32" max="32" width="26.5703125" customWidth="1"/>
    <col min="33" max="33" width="3.5703125" customWidth="1"/>
    <col min="34" max="34" width="26.5703125" customWidth="1"/>
    <col min="35" max="35" width="3.5703125" customWidth="1"/>
    <col min="36" max="36" width="26.5703125" customWidth="1"/>
    <col min="37" max="37" width="3.5703125" customWidth="1"/>
    <col min="38" max="38" width="26.5703125" customWidth="1"/>
    <col min="39" max="39" width="3.5703125" customWidth="1"/>
    <col min="40" max="40" width="26.5703125" customWidth="1"/>
    <col min="41" max="41" width="3.5703125" customWidth="1"/>
    <col min="42" max="42" width="26.5703125" customWidth="1"/>
    <col min="43" max="43" width="3.5703125" customWidth="1"/>
    <col min="44" max="44" width="26.5703125" customWidth="1"/>
    <col min="45" max="45" width="3.5703125" customWidth="1"/>
    <col min="46" max="46" width="26.5703125" customWidth="1"/>
    <col min="47" max="47" width="3.5703125" customWidth="1"/>
    <col min="48" max="48" width="26.5703125" customWidth="1"/>
    <col min="49" max="49" width="3.5703125" customWidth="1"/>
  </cols>
  <sheetData>
    <row r="1" spans="1:71" x14ac:dyDescent="0.2">
      <c r="A1" s="1"/>
      <c r="B1" s="2" t="s">
        <v>19</v>
      </c>
      <c r="C1" s="6" t="s">
        <v>22</v>
      </c>
      <c r="D1" s="2" t="s">
        <v>19</v>
      </c>
      <c r="E1" s="1" t="s">
        <v>22</v>
      </c>
      <c r="F1" s="2" t="s">
        <v>50</v>
      </c>
      <c r="G1" s="6" t="s">
        <v>22</v>
      </c>
      <c r="H1" s="2" t="s">
        <v>19</v>
      </c>
      <c r="I1" s="1" t="s">
        <v>22</v>
      </c>
      <c r="J1" s="2" t="s">
        <v>19</v>
      </c>
      <c r="K1" s="1" t="s">
        <v>22</v>
      </c>
      <c r="L1" s="2" t="s">
        <v>19</v>
      </c>
      <c r="M1" s="1" t="s">
        <v>22</v>
      </c>
      <c r="N1" s="2" t="s">
        <v>19</v>
      </c>
      <c r="O1" s="1" t="s">
        <v>22</v>
      </c>
      <c r="P1" s="2" t="s">
        <v>19</v>
      </c>
      <c r="Q1" s="1" t="s">
        <v>22</v>
      </c>
      <c r="R1" s="2" t="s">
        <v>19</v>
      </c>
      <c r="S1" s="1" t="s">
        <v>22</v>
      </c>
      <c r="T1" s="2" t="s">
        <v>49</v>
      </c>
      <c r="U1" s="1" t="s">
        <v>22</v>
      </c>
      <c r="V1" s="2" t="s">
        <v>19</v>
      </c>
      <c r="W1" s="1" t="s">
        <v>22</v>
      </c>
      <c r="X1" s="2" t="s">
        <v>103</v>
      </c>
      <c r="Y1" s="1" t="s">
        <v>22</v>
      </c>
      <c r="Z1" s="2" t="s">
        <v>19</v>
      </c>
      <c r="AA1" s="1" t="s">
        <v>22</v>
      </c>
      <c r="AB1" s="2" t="s">
        <v>19</v>
      </c>
      <c r="AC1" s="1" t="s">
        <v>22</v>
      </c>
      <c r="AD1" s="2" t="s">
        <v>50</v>
      </c>
      <c r="AE1" s="1" t="s">
        <v>22</v>
      </c>
      <c r="AF1" s="2" t="s">
        <v>19</v>
      </c>
      <c r="AG1" s="1" t="s">
        <v>22</v>
      </c>
      <c r="AH1" s="2" t="s">
        <v>19</v>
      </c>
      <c r="AI1" s="1" t="s">
        <v>22</v>
      </c>
      <c r="AJ1" s="2" t="s">
        <v>19</v>
      </c>
      <c r="AK1" s="1" t="s">
        <v>22</v>
      </c>
      <c r="AL1" s="2" t="s">
        <v>19</v>
      </c>
      <c r="AM1" s="1" t="s">
        <v>22</v>
      </c>
      <c r="AN1" s="2" t="s">
        <v>19</v>
      </c>
      <c r="AO1" s="1" t="s">
        <v>22</v>
      </c>
      <c r="AP1" s="2" t="s">
        <v>140</v>
      </c>
      <c r="AQ1" s="1" t="s">
        <v>22</v>
      </c>
      <c r="AR1" s="2" t="s">
        <v>140</v>
      </c>
      <c r="AS1" s="1" t="s">
        <v>22</v>
      </c>
      <c r="AT1" s="2" t="s">
        <v>140</v>
      </c>
      <c r="AU1" s="1" t="s">
        <v>22</v>
      </c>
      <c r="AV1" s="2" t="s">
        <v>19</v>
      </c>
      <c r="AW1" s="1" t="s">
        <v>22</v>
      </c>
    </row>
    <row r="2" spans="1:71" x14ac:dyDescent="0.2">
      <c r="B2" t="s">
        <v>61</v>
      </c>
      <c r="C2" s="8"/>
      <c r="D2" s="3" t="s">
        <v>65</v>
      </c>
      <c r="F2" t="s">
        <v>68</v>
      </c>
      <c r="H2" t="s">
        <v>75</v>
      </c>
      <c r="J2" t="s">
        <v>76</v>
      </c>
      <c r="L2" t="s">
        <v>80</v>
      </c>
      <c r="N2" t="s">
        <v>68</v>
      </c>
      <c r="P2" t="s">
        <v>88</v>
      </c>
      <c r="R2" t="s">
        <v>91</v>
      </c>
      <c r="T2" t="s">
        <v>94</v>
      </c>
      <c r="V2" t="s">
        <v>97</v>
      </c>
      <c r="X2" t="s">
        <v>102</v>
      </c>
      <c r="Z2" t="s">
        <v>109</v>
      </c>
      <c r="AB2" t="s">
        <v>116</v>
      </c>
      <c r="AD2" t="s">
        <v>117</v>
      </c>
      <c r="AF2" t="s">
        <v>123</v>
      </c>
      <c r="AH2" t="s">
        <v>126</v>
      </c>
      <c r="AJ2" t="s">
        <v>130</v>
      </c>
      <c r="AL2" t="s">
        <v>133</v>
      </c>
      <c r="AN2" t="s">
        <v>136</v>
      </c>
      <c r="AP2" t="s">
        <v>123</v>
      </c>
      <c r="AR2" t="s">
        <v>148</v>
      </c>
      <c r="AT2" t="s">
        <v>149</v>
      </c>
      <c r="AV2" t="s">
        <v>154</v>
      </c>
    </row>
    <row r="3" spans="1:71" x14ac:dyDescent="0.2">
      <c r="B3" t="s">
        <v>60</v>
      </c>
      <c r="C3" s="8"/>
      <c r="D3" s="3" t="s">
        <v>62</v>
      </c>
      <c r="F3" t="s">
        <v>63</v>
      </c>
      <c r="H3" t="s">
        <v>64</v>
      </c>
      <c r="J3" t="s">
        <v>74</v>
      </c>
      <c r="L3" t="s">
        <v>79</v>
      </c>
      <c r="N3" t="s">
        <v>82</v>
      </c>
      <c r="P3" t="s">
        <v>89</v>
      </c>
      <c r="R3" t="s">
        <v>93</v>
      </c>
      <c r="T3" t="s">
        <v>95</v>
      </c>
      <c r="V3" t="s">
        <v>98</v>
      </c>
      <c r="X3" t="s">
        <v>104</v>
      </c>
      <c r="Z3" t="s">
        <v>108</v>
      </c>
      <c r="AB3" t="s">
        <v>115</v>
      </c>
      <c r="AD3" t="s">
        <v>118</v>
      </c>
      <c r="AF3" t="s">
        <v>124</v>
      </c>
      <c r="AH3" t="s">
        <v>125</v>
      </c>
      <c r="AJ3" t="s">
        <v>129</v>
      </c>
      <c r="AL3" t="s">
        <v>134</v>
      </c>
      <c r="AN3" t="s">
        <v>137</v>
      </c>
      <c r="AP3" t="s">
        <v>141</v>
      </c>
      <c r="AR3" t="s">
        <v>146</v>
      </c>
      <c r="AT3" t="s">
        <v>147</v>
      </c>
      <c r="AV3" t="s">
        <v>152</v>
      </c>
    </row>
    <row r="4" spans="1:71" x14ac:dyDescent="0.2">
      <c r="A4" s="1" t="s">
        <v>15</v>
      </c>
      <c r="B4" t="s">
        <v>59</v>
      </c>
      <c r="C4" s="8"/>
      <c r="D4" s="3" t="s">
        <v>67</v>
      </c>
      <c r="E4" s="3"/>
      <c r="F4" s="3" t="s">
        <v>69</v>
      </c>
      <c r="G4" s="3"/>
      <c r="H4" s="3" t="s">
        <v>72</v>
      </c>
      <c r="I4" s="3"/>
      <c r="J4" s="3" t="s">
        <v>77</v>
      </c>
      <c r="K4" s="3"/>
      <c r="L4" s="3" t="s">
        <v>83</v>
      </c>
      <c r="M4" s="3"/>
      <c r="N4" s="3" t="s">
        <v>86</v>
      </c>
      <c r="O4" s="3"/>
      <c r="P4" s="3" t="s">
        <v>90</v>
      </c>
      <c r="Q4" s="3"/>
      <c r="R4" t="s">
        <v>92</v>
      </c>
      <c r="S4" s="3"/>
      <c r="T4" s="3" t="s">
        <v>96</v>
      </c>
      <c r="U4" s="3"/>
      <c r="V4" s="3" t="s">
        <v>99</v>
      </c>
      <c r="W4" s="3"/>
      <c r="X4" s="3" t="s">
        <v>106</v>
      </c>
      <c r="Y4" s="3"/>
      <c r="Z4" s="3" t="s">
        <v>72</v>
      </c>
      <c r="AA4" s="3"/>
      <c r="AB4" t="s">
        <v>86</v>
      </c>
      <c r="AC4" s="3"/>
      <c r="AD4" s="3" t="s">
        <v>119</v>
      </c>
      <c r="AE4" s="3"/>
      <c r="AF4" s="3" t="s">
        <v>122</v>
      </c>
      <c r="AG4" s="3"/>
      <c r="AH4" s="3" t="s">
        <v>127</v>
      </c>
      <c r="AI4" s="3"/>
      <c r="AJ4" s="3" t="s">
        <v>96</v>
      </c>
      <c r="AK4" s="3"/>
      <c r="AL4" t="s">
        <v>135</v>
      </c>
      <c r="AM4" s="3"/>
      <c r="AN4" s="3" t="s">
        <v>67</v>
      </c>
      <c r="AO4" s="3"/>
      <c r="AP4" s="3" t="s">
        <v>139</v>
      </c>
      <c r="AQ4" s="3"/>
      <c r="AR4" s="3" t="s">
        <v>145</v>
      </c>
      <c r="AS4" s="3"/>
      <c r="AT4" s="3" t="s">
        <v>150</v>
      </c>
      <c r="AU4" s="3"/>
      <c r="AV4" s="3" t="s">
        <v>153</v>
      </c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1:71" x14ac:dyDescent="0.2">
      <c r="A5" s="1" t="s">
        <v>6</v>
      </c>
      <c r="B5" s="3" t="s">
        <v>1</v>
      </c>
      <c r="C5" s="8"/>
      <c r="D5" s="3" t="s">
        <v>24</v>
      </c>
      <c r="F5" s="3" t="s">
        <v>24</v>
      </c>
      <c r="H5" s="3" t="s">
        <v>24</v>
      </c>
      <c r="J5" s="3" t="s">
        <v>24</v>
      </c>
      <c r="L5" s="8" t="s">
        <v>1</v>
      </c>
      <c r="N5" s="8" t="s">
        <v>1</v>
      </c>
      <c r="P5" s="3" t="s">
        <v>24</v>
      </c>
      <c r="R5" s="3" t="s">
        <v>1</v>
      </c>
      <c r="T5" s="3" t="s">
        <v>1</v>
      </c>
      <c r="V5" s="3" t="s">
        <v>24</v>
      </c>
      <c r="X5" t="s">
        <v>24</v>
      </c>
      <c r="Z5" t="s">
        <v>24</v>
      </c>
      <c r="AB5" t="s">
        <v>24</v>
      </c>
      <c r="AD5" t="s">
        <v>1</v>
      </c>
      <c r="AF5" t="s">
        <v>24</v>
      </c>
      <c r="AH5" t="s">
        <v>24</v>
      </c>
      <c r="AJ5" t="s">
        <v>24</v>
      </c>
      <c r="AL5" t="s">
        <v>24</v>
      </c>
      <c r="AN5" t="s">
        <v>24</v>
      </c>
      <c r="AP5" t="s">
        <v>24</v>
      </c>
      <c r="AQ5">
        <v>1</v>
      </c>
      <c r="AR5" t="s">
        <v>24</v>
      </c>
      <c r="AT5" t="s">
        <v>24</v>
      </c>
      <c r="AV5" t="s">
        <v>24</v>
      </c>
    </row>
    <row r="6" spans="1:71" x14ac:dyDescent="0.2">
      <c r="A6" s="1" t="s">
        <v>7</v>
      </c>
      <c r="B6" s="3" t="s">
        <v>38</v>
      </c>
      <c r="C6" s="8"/>
      <c r="D6" s="3" t="s">
        <v>38</v>
      </c>
      <c r="F6" s="3" t="s">
        <v>16</v>
      </c>
      <c r="H6" s="3" t="s">
        <v>41</v>
      </c>
      <c r="J6" s="3" t="s">
        <v>41</v>
      </c>
      <c r="L6" s="8" t="s">
        <v>45</v>
      </c>
      <c r="N6" s="8" t="s">
        <v>45</v>
      </c>
      <c r="O6">
        <v>1</v>
      </c>
      <c r="P6" s="3" t="s">
        <v>41</v>
      </c>
      <c r="R6" s="3" t="s">
        <v>24</v>
      </c>
      <c r="T6" s="3" t="s">
        <v>24</v>
      </c>
      <c r="V6" s="3" t="s">
        <v>16</v>
      </c>
      <c r="X6" s="3" t="s">
        <v>16</v>
      </c>
      <c r="Z6" s="3" t="s">
        <v>16</v>
      </c>
      <c r="AB6" s="3" t="s">
        <v>3</v>
      </c>
      <c r="AD6" s="3" t="s">
        <v>45</v>
      </c>
      <c r="AF6" s="3" t="s">
        <v>16</v>
      </c>
      <c r="AH6" s="3" t="s">
        <v>16</v>
      </c>
      <c r="AJ6" t="s">
        <v>44</v>
      </c>
      <c r="AL6" t="s">
        <v>16</v>
      </c>
      <c r="AN6" t="s">
        <v>45</v>
      </c>
      <c r="AP6" t="s">
        <v>45</v>
      </c>
      <c r="AR6" t="s">
        <v>45</v>
      </c>
      <c r="AT6" s="3" t="s">
        <v>16</v>
      </c>
      <c r="AV6" s="3" t="s">
        <v>16</v>
      </c>
    </row>
    <row r="7" spans="1:71" x14ac:dyDescent="0.2">
      <c r="A7" s="1" t="s">
        <v>8</v>
      </c>
      <c r="B7" t="s">
        <v>0</v>
      </c>
      <c r="C7" s="8"/>
      <c r="D7" s="3" t="s">
        <v>55</v>
      </c>
      <c r="F7" s="3" t="s">
        <v>39</v>
      </c>
      <c r="H7" s="3" t="s">
        <v>25</v>
      </c>
      <c r="J7" s="3" t="s">
        <v>25</v>
      </c>
      <c r="L7" s="8" t="s">
        <v>16</v>
      </c>
      <c r="N7" s="8" t="s">
        <v>16</v>
      </c>
      <c r="P7" s="3" t="s">
        <v>16</v>
      </c>
      <c r="R7" t="s">
        <v>20</v>
      </c>
      <c r="T7" t="s">
        <v>5</v>
      </c>
      <c r="V7" t="s">
        <v>0</v>
      </c>
      <c r="X7" t="s">
        <v>5</v>
      </c>
      <c r="Z7" t="s">
        <v>39</v>
      </c>
      <c r="AB7" t="s">
        <v>39</v>
      </c>
      <c r="AD7" t="s">
        <v>39</v>
      </c>
      <c r="AF7" t="s">
        <v>5</v>
      </c>
      <c r="AH7" t="s">
        <v>0</v>
      </c>
      <c r="AJ7" s="3" t="s">
        <v>16</v>
      </c>
      <c r="AL7" s="3" t="s">
        <v>39</v>
      </c>
      <c r="AN7" s="3" t="s">
        <v>39</v>
      </c>
      <c r="AP7" s="3" t="s">
        <v>16</v>
      </c>
      <c r="AR7" s="3" t="s">
        <v>0</v>
      </c>
      <c r="AT7" s="3" t="s">
        <v>39</v>
      </c>
      <c r="AV7" t="s">
        <v>5</v>
      </c>
    </row>
    <row r="8" spans="1:71" x14ac:dyDescent="0.2">
      <c r="A8" s="1" t="s">
        <v>8</v>
      </c>
      <c r="B8" s="3" t="s">
        <v>55</v>
      </c>
      <c r="C8" s="8">
        <v>1</v>
      </c>
      <c r="D8" s="3" t="s">
        <v>20</v>
      </c>
      <c r="F8" s="3" t="s">
        <v>47</v>
      </c>
      <c r="H8" t="s">
        <v>0</v>
      </c>
      <c r="J8" s="3" t="s">
        <v>39</v>
      </c>
      <c r="K8">
        <v>1</v>
      </c>
      <c r="L8" s="8" t="s">
        <v>39</v>
      </c>
      <c r="N8" s="3" t="s">
        <v>25</v>
      </c>
      <c r="P8" s="3" t="s">
        <v>39</v>
      </c>
      <c r="R8" t="s">
        <v>39</v>
      </c>
      <c r="T8" t="s">
        <v>16</v>
      </c>
      <c r="V8" s="3" t="s">
        <v>55</v>
      </c>
      <c r="X8" t="s">
        <v>0</v>
      </c>
      <c r="Z8" t="s">
        <v>0</v>
      </c>
      <c r="AB8" t="s">
        <v>0</v>
      </c>
      <c r="AC8">
        <v>1</v>
      </c>
      <c r="AD8" t="s">
        <v>5</v>
      </c>
      <c r="AF8" t="s">
        <v>39</v>
      </c>
      <c r="AH8" t="s">
        <v>39</v>
      </c>
      <c r="AJ8" s="3" t="s">
        <v>20</v>
      </c>
      <c r="AL8" s="3" t="s">
        <v>0</v>
      </c>
      <c r="AN8" s="3" t="s">
        <v>55</v>
      </c>
      <c r="AP8" s="3" t="s">
        <v>55</v>
      </c>
      <c r="AR8" s="3" t="s">
        <v>55</v>
      </c>
      <c r="AT8" s="3" t="s">
        <v>0</v>
      </c>
      <c r="AV8" s="3" t="s">
        <v>0</v>
      </c>
    </row>
    <row r="9" spans="1:71" x14ac:dyDescent="0.2">
      <c r="A9" s="1" t="s">
        <v>9</v>
      </c>
      <c r="B9" s="3" t="s">
        <v>4</v>
      </c>
      <c r="C9" s="8"/>
      <c r="D9" s="3" t="s">
        <v>4</v>
      </c>
      <c r="F9" s="3" t="s">
        <v>41</v>
      </c>
      <c r="H9" s="3" t="s">
        <v>4</v>
      </c>
      <c r="J9" s="3" t="s">
        <v>4</v>
      </c>
      <c r="L9" s="8" t="s">
        <v>4</v>
      </c>
      <c r="N9" s="3" t="s">
        <v>21</v>
      </c>
      <c r="P9" s="3" t="s">
        <v>21</v>
      </c>
      <c r="R9" s="3" t="s">
        <v>120</v>
      </c>
      <c r="T9" s="3" t="s">
        <v>4</v>
      </c>
      <c r="V9" s="3" t="s">
        <v>4</v>
      </c>
      <c r="X9" s="3" t="s">
        <v>4</v>
      </c>
      <c r="Z9" s="3" t="s">
        <v>4</v>
      </c>
      <c r="AB9" s="3" t="s">
        <v>4</v>
      </c>
      <c r="AD9" s="3" t="s">
        <v>24</v>
      </c>
      <c r="AF9" s="3" t="s">
        <v>4</v>
      </c>
      <c r="AH9" s="3" t="s">
        <v>4</v>
      </c>
      <c r="AJ9" s="3" t="s">
        <v>84</v>
      </c>
      <c r="AL9" s="3" t="s">
        <v>4</v>
      </c>
      <c r="AN9" s="3" t="s">
        <v>4</v>
      </c>
      <c r="AP9" s="3" t="s">
        <v>4</v>
      </c>
      <c r="AR9" s="3" t="s">
        <v>4</v>
      </c>
      <c r="AT9" s="3" t="s">
        <v>4</v>
      </c>
      <c r="AV9" s="3" t="s">
        <v>41</v>
      </c>
    </row>
    <row r="10" spans="1:71" x14ac:dyDescent="0.2">
      <c r="A10" s="1" t="s">
        <v>10</v>
      </c>
      <c r="B10" s="3" t="s">
        <v>41</v>
      </c>
      <c r="C10" s="8"/>
      <c r="D10" s="3" t="s">
        <v>41</v>
      </c>
      <c r="F10" s="3" t="s">
        <v>55</v>
      </c>
      <c r="H10" s="3" t="s">
        <v>53</v>
      </c>
      <c r="J10" s="3" t="s">
        <v>45</v>
      </c>
      <c r="L10" s="8" t="s">
        <v>41</v>
      </c>
      <c r="N10" s="8" t="s">
        <v>41</v>
      </c>
      <c r="O10">
        <v>1</v>
      </c>
      <c r="P10" s="3" t="s">
        <v>52</v>
      </c>
      <c r="R10" s="3" t="s">
        <v>41</v>
      </c>
      <c r="T10" s="3" t="s">
        <v>41</v>
      </c>
      <c r="V10" s="3" t="s">
        <v>41</v>
      </c>
      <c r="X10" t="s">
        <v>41</v>
      </c>
      <c r="Z10" t="s">
        <v>55</v>
      </c>
      <c r="AA10">
        <v>1</v>
      </c>
      <c r="AB10" t="s">
        <v>55</v>
      </c>
      <c r="AD10" t="s">
        <v>41</v>
      </c>
      <c r="AF10" t="s">
        <v>55</v>
      </c>
      <c r="AG10">
        <v>1</v>
      </c>
      <c r="AH10" t="s">
        <v>17</v>
      </c>
      <c r="AJ10" t="s">
        <v>41</v>
      </c>
      <c r="AL10" s="3" t="s">
        <v>41</v>
      </c>
      <c r="AN10" s="3" t="s">
        <v>41</v>
      </c>
      <c r="AP10" s="3" t="s">
        <v>41</v>
      </c>
      <c r="AR10" s="3" t="s">
        <v>41</v>
      </c>
      <c r="AT10" s="3" t="s">
        <v>41</v>
      </c>
      <c r="AV10" t="s">
        <v>52</v>
      </c>
    </row>
    <row r="11" spans="1:71" x14ac:dyDescent="0.2">
      <c r="A11" s="1" t="s">
        <v>11</v>
      </c>
      <c r="B11" s="3" t="s">
        <v>21</v>
      </c>
      <c r="C11" s="8">
        <v>5</v>
      </c>
      <c r="D11" s="3" t="s">
        <v>21</v>
      </c>
      <c r="F11" s="3" t="s">
        <v>17</v>
      </c>
      <c r="H11" s="3" t="s">
        <v>21</v>
      </c>
      <c r="J11" s="3" t="s">
        <v>17</v>
      </c>
      <c r="L11" s="8" t="s">
        <v>55</v>
      </c>
      <c r="N11" s="8" t="s">
        <v>55</v>
      </c>
      <c r="P11" s="8" t="s">
        <v>46</v>
      </c>
      <c r="R11" s="3" t="s">
        <v>52</v>
      </c>
      <c r="T11" s="3" t="s">
        <v>55</v>
      </c>
      <c r="V11" s="3" t="s">
        <v>17</v>
      </c>
      <c r="X11" t="s">
        <v>55</v>
      </c>
      <c r="Z11" t="s">
        <v>20</v>
      </c>
      <c r="AB11" t="s">
        <v>20</v>
      </c>
      <c r="AD11" t="s">
        <v>46</v>
      </c>
      <c r="AF11" t="s">
        <v>46</v>
      </c>
      <c r="AG11">
        <v>1</v>
      </c>
      <c r="AH11" t="s">
        <v>46</v>
      </c>
      <c r="AJ11" t="s">
        <v>46</v>
      </c>
      <c r="AL11" s="3" t="s">
        <v>20</v>
      </c>
      <c r="AN11" s="3" t="s">
        <v>46</v>
      </c>
      <c r="AP11" s="3" t="s">
        <v>46</v>
      </c>
      <c r="AR11" s="3" t="s">
        <v>107</v>
      </c>
      <c r="AT11" t="s">
        <v>17</v>
      </c>
      <c r="AU11">
        <v>1</v>
      </c>
      <c r="AV11" s="3" t="s">
        <v>25</v>
      </c>
      <c r="AW11">
        <v>1</v>
      </c>
    </row>
    <row r="12" spans="1:71" x14ac:dyDescent="0.2">
      <c r="A12" s="1" t="s">
        <v>11</v>
      </c>
      <c r="B12" t="s">
        <v>46</v>
      </c>
      <c r="C12" s="8">
        <v>1</v>
      </c>
      <c r="D12" s="3" t="s">
        <v>25</v>
      </c>
      <c r="F12" s="3" t="s">
        <v>25</v>
      </c>
      <c r="H12" s="3" t="s">
        <v>52</v>
      </c>
      <c r="J12" s="3" t="s">
        <v>21</v>
      </c>
      <c r="L12" s="8" t="s">
        <v>46</v>
      </c>
      <c r="N12" s="8" t="s">
        <v>46</v>
      </c>
      <c r="P12" s="3" t="s">
        <v>25</v>
      </c>
      <c r="R12" s="3" t="s">
        <v>17</v>
      </c>
      <c r="T12" s="3" t="s">
        <v>17</v>
      </c>
      <c r="V12" s="3" t="s">
        <v>20</v>
      </c>
      <c r="X12" t="s">
        <v>17</v>
      </c>
      <c r="Z12" t="s">
        <v>17</v>
      </c>
      <c r="AB12" t="s">
        <v>25</v>
      </c>
      <c r="AC12">
        <v>2</v>
      </c>
      <c r="AD12" t="s">
        <v>25</v>
      </c>
      <c r="AF12" t="s">
        <v>25</v>
      </c>
      <c r="AH12" t="s">
        <v>25</v>
      </c>
      <c r="AI12">
        <v>1</v>
      </c>
      <c r="AJ12" t="s">
        <v>21</v>
      </c>
      <c r="AL12" s="3" t="s">
        <v>25</v>
      </c>
      <c r="AN12" s="3" t="s">
        <v>25</v>
      </c>
      <c r="AP12" s="3" t="s">
        <v>17</v>
      </c>
      <c r="AR12" s="7" t="s">
        <v>25</v>
      </c>
      <c r="AT12" s="3" t="s">
        <v>20</v>
      </c>
      <c r="AV12" s="3" t="s">
        <v>20</v>
      </c>
    </row>
    <row r="13" spans="1:71" x14ac:dyDescent="0.2">
      <c r="A13" s="1" t="s">
        <v>12</v>
      </c>
      <c r="B13" s="3" t="s">
        <v>120</v>
      </c>
      <c r="C13" s="8"/>
      <c r="D13" s="3" t="s">
        <v>37</v>
      </c>
      <c r="F13" s="3" t="s">
        <v>120</v>
      </c>
      <c r="H13" s="3" t="s">
        <v>120</v>
      </c>
      <c r="J13" s="3" t="s">
        <v>55</v>
      </c>
      <c r="K13">
        <v>1</v>
      </c>
      <c r="L13" s="8" t="s">
        <v>120</v>
      </c>
      <c r="N13" s="3" t="s">
        <v>120</v>
      </c>
      <c r="P13" s="3" t="s">
        <v>120</v>
      </c>
      <c r="R13" s="3" t="s">
        <v>37</v>
      </c>
      <c r="T13" s="3" t="s">
        <v>120</v>
      </c>
      <c r="V13" s="3" t="s">
        <v>120</v>
      </c>
      <c r="X13" t="s">
        <v>48</v>
      </c>
      <c r="Z13" t="s">
        <v>107</v>
      </c>
      <c r="AB13" t="s">
        <v>17</v>
      </c>
      <c r="AD13" t="s">
        <v>52</v>
      </c>
      <c r="AF13" s="3" t="s">
        <v>41</v>
      </c>
      <c r="AH13" s="3" t="s">
        <v>41</v>
      </c>
      <c r="AJ13" s="3" t="s">
        <v>107</v>
      </c>
      <c r="AL13" s="3" t="s">
        <v>55</v>
      </c>
      <c r="AN13" s="3" t="s">
        <v>17</v>
      </c>
      <c r="AP13" s="3" t="s">
        <v>107</v>
      </c>
      <c r="AR13" s="3" t="s">
        <v>120</v>
      </c>
      <c r="AT13" s="3" t="s">
        <v>55</v>
      </c>
      <c r="AV13" t="s">
        <v>17</v>
      </c>
      <c r="AW13">
        <v>1</v>
      </c>
    </row>
    <row r="14" spans="1:71" x14ac:dyDescent="0.2">
      <c r="A14" s="1" t="s">
        <v>13</v>
      </c>
      <c r="B14" s="3" t="s">
        <v>43</v>
      </c>
      <c r="C14" s="8"/>
      <c r="D14" s="3" t="s">
        <v>43</v>
      </c>
      <c r="F14" s="3" t="s">
        <v>21</v>
      </c>
      <c r="H14" s="3" t="s">
        <v>43</v>
      </c>
      <c r="J14" s="3" t="s">
        <v>37</v>
      </c>
      <c r="K14">
        <v>1</v>
      </c>
      <c r="L14" s="8" t="s">
        <v>29</v>
      </c>
      <c r="M14">
        <v>1</v>
      </c>
      <c r="N14" s="3" t="s">
        <v>85</v>
      </c>
      <c r="P14" s="8" t="s">
        <v>53</v>
      </c>
      <c r="R14" s="3" t="s">
        <v>85</v>
      </c>
      <c r="T14" s="3" t="s">
        <v>52</v>
      </c>
      <c r="U14">
        <v>1</v>
      </c>
      <c r="V14" s="3" t="s">
        <v>85</v>
      </c>
      <c r="W14">
        <v>1</v>
      </c>
      <c r="X14" t="s">
        <v>39</v>
      </c>
      <c r="Y14">
        <v>1</v>
      </c>
      <c r="Z14" t="s">
        <v>43</v>
      </c>
      <c r="AB14" t="s">
        <v>53</v>
      </c>
      <c r="AD14" t="s">
        <v>53</v>
      </c>
      <c r="AF14" t="s">
        <v>20</v>
      </c>
      <c r="AH14" t="s">
        <v>20</v>
      </c>
      <c r="AJ14" s="3" t="s">
        <v>17</v>
      </c>
      <c r="AK14">
        <v>1</v>
      </c>
      <c r="AL14" s="3" t="s">
        <v>37</v>
      </c>
      <c r="AM14">
        <v>3</v>
      </c>
      <c r="AN14" s="3" t="s">
        <v>37</v>
      </c>
      <c r="AP14" s="3" t="s">
        <v>2</v>
      </c>
      <c r="AQ14">
        <v>4</v>
      </c>
      <c r="AR14" s="3" t="s">
        <v>37</v>
      </c>
      <c r="AT14" s="3" t="s">
        <v>37</v>
      </c>
      <c r="AV14" s="3" t="s">
        <v>39</v>
      </c>
    </row>
    <row r="15" spans="1:71" x14ac:dyDescent="0.2">
      <c r="A15" s="1" t="s">
        <v>13</v>
      </c>
      <c r="B15" s="3" t="s">
        <v>2</v>
      </c>
      <c r="C15" s="8">
        <v>4</v>
      </c>
      <c r="D15" s="3" t="s">
        <v>2</v>
      </c>
      <c r="F15" s="3" t="s">
        <v>2</v>
      </c>
      <c r="G15">
        <v>2</v>
      </c>
      <c r="H15" s="3" t="s">
        <v>37</v>
      </c>
      <c r="I15">
        <v>1</v>
      </c>
      <c r="J15" s="3" t="s">
        <v>43</v>
      </c>
      <c r="L15" s="8" t="s">
        <v>53</v>
      </c>
      <c r="N15" s="3" t="s">
        <v>17</v>
      </c>
      <c r="P15" s="3" t="s">
        <v>17</v>
      </c>
      <c r="Q15">
        <v>2</v>
      </c>
      <c r="R15" s="3" t="s">
        <v>53</v>
      </c>
      <c r="T15" s="3" t="s">
        <v>17</v>
      </c>
      <c r="V15" s="3" t="s">
        <v>2</v>
      </c>
      <c r="W15">
        <v>2</v>
      </c>
      <c r="X15" t="s">
        <v>37</v>
      </c>
      <c r="Y15">
        <v>1</v>
      </c>
      <c r="Z15" t="s">
        <v>37</v>
      </c>
      <c r="AB15" t="s">
        <v>37</v>
      </c>
      <c r="AC15">
        <v>1</v>
      </c>
      <c r="AD15" t="s">
        <v>55</v>
      </c>
      <c r="AE15">
        <v>1</v>
      </c>
      <c r="AF15" t="s">
        <v>37</v>
      </c>
      <c r="AH15" t="s">
        <v>37</v>
      </c>
      <c r="AI15">
        <v>2</v>
      </c>
      <c r="AJ15" s="3" t="s">
        <v>37</v>
      </c>
      <c r="AL15" s="3" t="s">
        <v>17</v>
      </c>
      <c r="AN15" s="3" t="s">
        <v>53</v>
      </c>
      <c r="AP15" s="3" t="s">
        <v>37</v>
      </c>
      <c r="AQ15">
        <v>1</v>
      </c>
      <c r="AR15" s="3" t="s">
        <v>2</v>
      </c>
      <c r="AT15" t="s">
        <v>53</v>
      </c>
      <c r="AV15" s="3" t="s">
        <v>43</v>
      </c>
    </row>
    <row r="16" spans="1:71" x14ac:dyDescent="0.2">
      <c r="A16" s="1" t="s">
        <v>14</v>
      </c>
      <c r="B16" s="3" t="s">
        <v>53</v>
      </c>
      <c r="C16" s="8">
        <v>1</v>
      </c>
      <c r="D16" s="3" t="s">
        <v>53</v>
      </c>
      <c r="F16" s="3" t="s">
        <v>53</v>
      </c>
      <c r="H16" s="3" t="s">
        <v>48</v>
      </c>
      <c r="J16" t="s">
        <v>46</v>
      </c>
      <c r="L16" s="8" t="s">
        <v>48</v>
      </c>
      <c r="N16" s="3" t="s">
        <v>37</v>
      </c>
      <c r="O16">
        <v>2</v>
      </c>
      <c r="P16" s="3" t="s">
        <v>4</v>
      </c>
      <c r="R16" s="3" t="s">
        <v>84</v>
      </c>
      <c r="T16" s="3" t="s">
        <v>53</v>
      </c>
      <c r="V16" s="3" t="s">
        <v>21</v>
      </c>
      <c r="X16" s="8" t="s">
        <v>107</v>
      </c>
      <c r="Z16" s="8" t="s">
        <v>5</v>
      </c>
      <c r="AD16" s="3" t="s">
        <v>84</v>
      </c>
      <c r="AE16">
        <v>1</v>
      </c>
      <c r="AF16" s="3" t="s">
        <v>21</v>
      </c>
      <c r="AG16">
        <v>1</v>
      </c>
      <c r="AH16" s="3" t="s">
        <v>53</v>
      </c>
      <c r="AJ16" s="3" t="s">
        <v>32</v>
      </c>
      <c r="AN16" s="3" t="s">
        <v>120</v>
      </c>
      <c r="AP16" s="3" t="s">
        <v>43</v>
      </c>
      <c r="AQ16">
        <v>2</v>
      </c>
      <c r="AR16" s="3" t="s">
        <v>43</v>
      </c>
      <c r="AT16" s="3" t="s">
        <v>120</v>
      </c>
      <c r="AV16" s="3" t="s">
        <v>107</v>
      </c>
    </row>
    <row r="17" spans="1:48" x14ac:dyDescent="0.2">
      <c r="A17" s="1" t="s">
        <v>14</v>
      </c>
      <c r="B17" s="3" t="s">
        <v>45</v>
      </c>
      <c r="C17" s="8"/>
      <c r="D17" s="3" t="s">
        <v>52</v>
      </c>
      <c r="F17" s="3" t="s">
        <v>45</v>
      </c>
      <c r="H17" s="3" t="s">
        <v>44</v>
      </c>
      <c r="J17" s="3" t="s">
        <v>32</v>
      </c>
      <c r="L17" s="3" t="s">
        <v>44</v>
      </c>
      <c r="N17" s="3" t="s">
        <v>52</v>
      </c>
      <c r="P17" s="3" t="s">
        <v>84</v>
      </c>
      <c r="R17" s="3" t="s">
        <v>21</v>
      </c>
      <c r="T17" s="3" t="s">
        <v>43</v>
      </c>
      <c r="V17" s="3" t="s">
        <v>53</v>
      </c>
      <c r="X17" s="3" t="s">
        <v>3</v>
      </c>
      <c r="Z17" s="3" t="s">
        <v>44</v>
      </c>
      <c r="AF17" s="3" t="s">
        <v>120</v>
      </c>
      <c r="AH17" t="s">
        <v>52</v>
      </c>
      <c r="AN17" s="3" t="s">
        <v>43</v>
      </c>
      <c r="AP17" t="s">
        <v>52</v>
      </c>
      <c r="AR17" t="s">
        <v>52</v>
      </c>
      <c r="AT17" t="s">
        <v>5</v>
      </c>
      <c r="AV17" s="3"/>
    </row>
    <row r="18" spans="1:48" x14ac:dyDescent="0.2">
      <c r="A18" s="1" t="s">
        <v>14</v>
      </c>
      <c r="C18" s="8"/>
      <c r="F18"/>
      <c r="J18" s="3"/>
      <c r="L18" s="3"/>
      <c r="N18" s="3" t="s">
        <v>43</v>
      </c>
      <c r="P18" s="3" t="s">
        <v>20</v>
      </c>
      <c r="V18" s="3" t="s">
        <v>84</v>
      </c>
      <c r="X18" s="3" t="s">
        <v>45</v>
      </c>
      <c r="AN18" t="s">
        <v>44</v>
      </c>
      <c r="AP18" s="3" t="s">
        <v>120</v>
      </c>
      <c r="AV18" s="3"/>
    </row>
    <row r="19" spans="1:48" x14ac:dyDescent="0.2">
      <c r="B19" s="3"/>
      <c r="C19" s="8"/>
      <c r="D19" s="3"/>
      <c r="F19"/>
      <c r="J19" s="3"/>
      <c r="L19" s="3"/>
      <c r="AV19" s="3"/>
    </row>
    <row r="20" spans="1:48" x14ac:dyDescent="0.2">
      <c r="B20" s="3"/>
      <c r="C20" s="8"/>
      <c r="D20" s="3"/>
      <c r="F20"/>
      <c r="Z20" s="8"/>
    </row>
    <row r="21" spans="1:48" x14ac:dyDescent="0.2">
      <c r="B21" s="3"/>
      <c r="C21" s="8"/>
      <c r="D21" s="3"/>
      <c r="F21"/>
      <c r="J21" s="3"/>
      <c r="Z21" s="8"/>
      <c r="AF21" s="3"/>
    </row>
    <row r="22" spans="1:48" x14ac:dyDescent="0.2">
      <c r="A22" s="1" t="s">
        <v>18</v>
      </c>
      <c r="B22" s="3" t="s">
        <v>21</v>
      </c>
      <c r="D22" s="3" t="s">
        <v>43</v>
      </c>
      <c r="F22" s="3" t="s">
        <v>2</v>
      </c>
      <c r="J22" s="3" t="s">
        <v>81</v>
      </c>
      <c r="L22" t="s">
        <v>4</v>
      </c>
      <c r="N22" s="3" t="s">
        <v>21</v>
      </c>
      <c r="R22" s="3" t="s">
        <v>17</v>
      </c>
      <c r="T22" s="3" t="s">
        <v>17</v>
      </c>
      <c r="V22" t="s">
        <v>85</v>
      </c>
      <c r="Z22" t="s">
        <v>55</v>
      </c>
      <c r="AB22" t="s">
        <v>25</v>
      </c>
      <c r="AD22" t="s">
        <v>45</v>
      </c>
      <c r="AF22" t="s">
        <v>39</v>
      </c>
      <c r="AH22" t="s">
        <v>39</v>
      </c>
      <c r="AJ22" t="s">
        <v>17</v>
      </c>
      <c r="AL22" t="s">
        <v>24</v>
      </c>
      <c r="AN22" s="3" t="s">
        <v>41</v>
      </c>
      <c r="AP22" t="s">
        <v>2</v>
      </c>
      <c r="AR22" t="s">
        <v>0</v>
      </c>
      <c r="AT22" t="s">
        <v>24</v>
      </c>
      <c r="AV22" t="s">
        <v>5</v>
      </c>
    </row>
    <row r="23" spans="1:48" x14ac:dyDescent="0.2">
      <c r="A23" s="1" t="s">
        <v>30</v>
      </c>
      <c r="B23" s="3" t="s">
        <v>57</v>
      </c>
      <c r="D23" s="3" t="s">
        <v>71</v>
      </c>
      <c r="F23" t="s">
        <v>70</v>
      </c>
      <c r="H23" t="s">
        <v>73</v>
      </c>
      <c r="J23" s="3"/>
      <c r="L23" s="3"/>
      <c r="N23" t="s">
        <v>87</v>
      </c>
      <c r="V23" t="s">
        <v>100</v>
      </c>
      <c r="X23" t="s">
        <v>101</v>
      </c>
      <c r="Z23" s="8" t="s">
        <v>113</v>
      </c>
      <c r="AB23" t="s">
        <v>114</v>
      </c>
      <c r="AJ23" t="s">
        <v>131</v>
      </c>
      <c r="AL23" t="s">
        <v>87</v>
      </c>
      <c r="AN23" t="s">
        <v>138</v>
      </c>
      <c r="AP23" t="s">
        <v>144</v>
      </c>
      <c r="AR23" s="7" t="s">
        <v>143</v>
      </c>
      <c r="AT23" s="7" t="s">
        <v>143</v>
      </c>
      <c r="AV23" t="s">
        <v>87</v>
      </c>
    </row>
    <row r="24" spans="1:48" s="7" customFormat="1" ht="38.25" customHeight="1" x14ac:dyDescent="0.2">
      <c r="A24" s="12" t="s">
        <v>23</v>
      </c>
      <c r="B24" s="16" t="s">
        <v>58</v>
      </c>
      <c r="C24" s="14"/>
      <c r="D24" s="3"/>
      <c r="F24" s="3"/>
      <c r="G24" s="3"/>
      <c r="H24" s="3"/>
      <c r="I24" s="3"/>
      <c r="J24" s="16" t="s">
        <v>58</v>
      </c>
      <c r="K24" s="3"/>
      <c r="L24"/>
      <c r="M24" s="3"/>
      <c r="N24" s="3"/>
      <c r="O24" s="3"/>
      <c r="P24" s="15"/>
      <c r="Q24" s="3"/>
      <c r="R24" s="3"/>
      <c r="T24" s="15" t="s">
        <v>142</v>
      </c>
      <c r="V24" s="3"/>
      <c r="X24" s="7" t="s">
        <v>105</v>
      </c>
      <c r="Z24"/>
      <c r="AB24"/>
      <c r="AD24" s="16" t="s">
        <v>58</v>
      </c>
      <c r="AF24" t="s">
        <v>121</v>
      </c>
      <c r="AH24" s="16" t="s">
        <v>128</v>
      </c>
      <c r="AL24" s="7" t="s">
        <v>132</v>
      </c>
      <c r="AP24" s="21" t="s">
        <v>151</v>
      </c>
      <c r="AR24" s="7" t="s">
        <v>156</v>
      </c>
      <c r="AT24"/>
      <c r="AV24" s="22" t="s">
        <v>155</v>
      </c>
    </row>
    <row r="25" spans="1:48" x14ac:dyDescent="0.2">
      <c r="A25" s="4" t="s">
        <v>35</v>
      </c>
      <c r="J25" s="3"/>
      <c r="L25" s="3"/>
      <c r="P25" s="3"/>
      <c r="R25" s="3"/>
      <c r="AH25" s="3"/>
      <c r="AP25" s="7"/>
      <c r="AR25" s="7"/>
    </row>
    <row r="26" spans="1:48" x14ac:dyDescent="0.2">
      <c r="AP26" s="7"/>
      <c r="AR26" s="7"/>
      <c r="AV26" s="3"/>
    </row>
    <row r="27" spans="1:48" x14ac:dyDescent="0.2">
      <c r="A27" s="1" t="s">
        <v>36</v>
      </c>
      <c r="C27" s="10" t="s">
        <v>26</v>
      </c>
      <c r="D27" s="11" t="s">
        <v>27</v>
      </c>
      <c r="F27" s="10" t="s">
        <v>28</v>
      </c>
      <c r="J27" s="13" t="s">
        <v>31</v>
      </c>
      <c r="AD27" s="3"/>
      <c r="AP27" s="3"/>
      <c r="AR27" s="7"/>
      <c r="AV27" s="3"/>
    </row>
    <row r="28" spans="1:48" x14ac:dyDescent="0.2">
      <c r="A28" s="1"/>
      <c r="B28" s="3" t="s">
        <v>37</v>
      </c>
      <c r="C28" s="3">
        <v>10</v>
      </c>
      <c r="D28" s="8">
        <v>2</v>
      </c>
      <c r="F28" s="10">
        <f t="shared" ref="F28:F44" si="0">SUM(C28:E28)</f>
        <v>12</v>
      </c>
      <c r="J28" s="3" t="s">
        <v>17</v>
      </c>
      <c r="K28">
        <v>3</v>
      </c>
      <c r="AB28" s="3"/>
      <c r="AD28" s="3"/>
      <c r="AL28" s="3"/>
      <c r="AR28" s="7"/>
      <c r="AV28" s="3"/>
    </row>
    <row r="29" spans="1:48" x14ac:dyDescent="0.2">
      <c r="A29" s="1"/>
      <c r="B29" s="3" t="s">
        <v>2</v>
      </c>
      <c r="C29" s="8">
        <v>6</v>
      </c>
      <c r="D29" s="8">
        <v>6</v>
      </c>
      <c r="F29" s="10">
        <f t="shared" si="0"/>
        <v>12</v>
      </c>
      <c r="J29" s="17" t="s">
        <v>21</v>
      </c>
      <c r="K29">
        <v>2</v>
      </c>
      <c r="AB29" s="3"/>
      <c r="AD29" s="3"/>
      <c r="AL29" s="3"/>
      <c r="AR29" s="7"/>
      <c r="AV29" s="7"/>
    </row>
    <row r="30" spans="1:48" x14ac:dyDescent="0.2">
      <c r="A30" s="1"/>
      <c r="B30" s="3" t="s">
        <v>21</v>
      </c>
      <c r="C30" s="8">
        <v>6</v>
      </c>
      <c r="D30" s="11"/>
      <c r="F30" s="10">
        <f t="shared" si="0"/>
        <v>6</v>
      </c>
      <c r="J30" s="3" t="s">
        <v>2</v>
      </c>
      <c r="K30">
        <v>2</v>
      </c>
      <c r="AB30" s="3"/>
      <c r="AD30" s="3"/>
      <c r="AL30" s="3"/>
      <c r="AR30" s="7"/>
      <c r="AV30" s="3"/>
    </row>
    <row r="31" spans="1:48" x14ac:dyDescent="0.2">
      <c r="A31" s="9"/>
      <c r="B31" s="3" t="s">
        <v>55</v>
      </c>
      <c r="C31" s="8">
        <v>4</v>
      </c>
      <c r="D31" s="11">
        <v>1</v>
      </c>
      <c r="F31" s="10">
        <f t="shared" si="0"/>
        <v>5</v>
      </c>
      <c r="J31" s="3" t="s">
        <v>25</v>
      </c>
      <c r="K31">
        <v>2</v>
      </c>
      <c r="AL31" s="3"/>
      <c r="AR31" s="7"/>
      <c r="AV31" s="3"/>
    </row>
    <row r="32" spans="1:48" x14ac:dyDescent="0.2">
      <c r="A32" s="9"/>
      <c r="B32" s="3" t="s">
        <v>17</v>
      </c>
      <c r="C32" s="3">
        <v>4</v>
      </c>
      <c r="D32" s="20">
        <v>1</v>
      </c>
      <c r="F32" s="10">
        <f t="shared" si="0"/>
        <v>5</v>
      </c>
      <c r="J32" s="3" t="s">
        <v>78</v>
      </c>
      <c r="K32">
        <v>2</v>
      </c>
      <c r="AL32" s="3"/>
      <c r="AR32" s="7"/>
    </row>
    <row r="33" spans="1:48" x14ac:dyDescent="0.2">
      <c r="A33" s="9"/>
      <c r="B33" s="3" t="s">
        <v>25</v>
      </c>
      <c r="C33" s="3">
        <v>4</v>
      </c>
      <c r="D33" s="8"/>
      <c r="E33" s="8"/>
      <c r="F33" s="10">
        <f t="shared" si="0"/>
        <v>4</v>
      </c>
      <c r="J33" s="17" t="s">
        <v>24</v>
      </c>
      <c r="K33">
        <v>2</v>
      </c>
      <c r="AL33" s="3"/>
      <c r="AR33" s="7"/>
    </row>
    <row r="34" spans="1:48" x14ac:dyDescent="0.2">
      <c r="A34" s="9"/>
      <c r="B34" s="3" t="s">
        <v>39</v>
      </c>
      <c r="C34" s="3">
        <v>2</v>
      </c>
      <c r="D34" s="8">
        <v>1</v>
      </c>
      <c r="E34" s="8"/>
      <c r="F34" s="10">
        <f t="shared" si="0"/>
        <v>3</v>
      </c>
      <c r="J34" s="17" t="s">
        <v>39</v>
      </c>
      <c r="K34">
        <v>2</v>
      </c>
      <c r="AL34" s="3"/>
      <c r="AR34" s="7"/>
      <c r="AV34" s="3"/>
    </row>
    <row r="35" spans="1:48" x14ac:dyDescent="0.2">
      <c r="A35" s="9"/>
      <c r="B35" s="8" t="s">
        <v>46</v>
      </c>
      <c r="C35" s="8">
        <v>2</v>
      </c>
      <c r="D35" s="23"/>
      <c r="E35" s="8"/>
      <c r="F35" s="10">
        <f t="shared" si="0"/>
        <v>2</v>
      </c>
      <c r="J35" s="17" t="s">
        <v>4</v>
      </c>
      <c r="K35">
        <v>1</v>
      </c>
      <c r="AL35" s="3"/>
      <c r="AV35" s="3"/>
    </row>
    <row r="36" spans="1:48" x14ac:dyDescent="0.2">
      <c r="A36" s="9"/>
      <c r="B36" s="8" t="s">
        <v>43</v>
      </c>
      <c r="C36" s="8"/>
      <c r="D36" s="23">
        <v>2</v>
      </c>
      <c r="E36" s="8"/>
      <c r="F36" s="10">
        <f t="shared" si="0"/>
        <v>2</v>
      </c>
      <c r="J36" s="3" t="s">
        <v>43</v>
      </c>
      <c r="K36">
        <v>1</v>
      </c>
      <c r="P36" s="3"/>
      <c r="R36" s="3"/>
      <c r="AV36" s="3"/>
    </row>
    <row r="37" spans="1:48" x14ac:dyDescent="0.2">
      <c r="A37" s="9"/>
      <c r="B37" s="3" t="s">
        <v>41</v>
      </c>
      <c r="C37" s="3">
        <v>1</v>
      </c>
      <c r="D37" s="8"/>
      <c r="E37" s="8"/>
      <c r="F37" s="10">
        <f t="shared" si="0"/>
        <v>1</v>
      </c>
      <c r="J37" s="3" t="s">
        <v>46</v>
      </c>
      <c r="K37">
        <v>1</v>
      </c>
      <c r="P37" s="3"/>
      <c r="R37" s="3"/>
      <c r="AV37" s="3"/>
    </row>
    <row r="38" spans="1:48" x14ac:dyDescent="0.2">
      <c r="A38" s="9"/>
      <c r="B38" s="3" t="s">
        <v>45</v>
      </c>
      <c r="C38" s="3">
        <v>1</v>
      </c>
      <c r="D38" s="8"/>
      <c r="E38" s="8"/>
      <c r="F38" s="10">
        <f t="shared" si="0"/>
        <v>1</v>
      </c>
      <c r="J38" s="17" t="s">
        <v>55</v>
      </c>
      <c r="K38">
        <v>1</v>
      </c>
      <c r="P38" s="3"/>
      <c r="R38" s="3"/>
      <c r="AV38" s="3"/>
    </row>
    <row r="39" spans="1:48" x14ac:dyDescent="0.2">
      <c r="A39" s="9"/>
      <c r="B39" s="3" t="s">
        <v>0</v>
      </c>
      <c r="C39" s="3">
        <v>1</v>
      </c>
      <c r="D39" s="8"/>
      <c r="E39" s="8"/>
      <c r="F39" s="10">
        <f t="shared" si="0"/>
        <v>1</v>
      </c>
      <c r="J39" s="17" t="s">
        <v>85</v>
      </c>
      <c r="K39">
        <v>1</v>
      </c>
      <c r="P39" s="3"/>
      <c r="R39" s="3"/>
      <c r="AV39" s="3"/>
    </row>
    <row r="40" spans="1:48" x14ac:dyDescent="0.2">
      <c r="A40" s="9"/>
      <c r="B40" s="3" t="s">
        <v>29</v>
      </c>
      <c r="C40" s="3">
        <v>1</v>
      </c>
      <c r="D40" s="8"/>
      <c r="E40" s="8"/>
      <c r="F40" s="10">
        <f t="shared" si="0"/>
        <v>1</v>
      </c>
      <c r="J40" s="17" t="s">
        <v>45</v>
      </c>
      <c r="K40">
        <v>1</v>
      </c>
      <c r="P40" s="3"/>
      <c r="R40" s="3"/>
    </row>
    <row r="41" spans="1:48" x14ac:dyDescent="0.2">
      <c r="A41" s="9"/>
      <c r="B41" s="3" t="s">
        <v>85</v>
      </c>
      <c r="C41" s="3">
        <v>1</v>
      </c>
      <c r="D41" s="8"/>
      <c r="E41" s="8"/>
      <c r="F41" s="10">
        <f t="shared" si="0"/>
        <v>1</v>
      </c>
      <c r="J41" s="3" t="s">
        <v>0</v>
      </c>
      <c r="K41">
        <v>1</v>
      </c>
      <c r="P41" s="3"/>
      <c r="R41" s="3"/>
      <c r="AV41" s="3"/>
    </row>
    <row r="42" spans="1:48" x14ac:dyDescent="0.2">
      <c r="A42" s="9"/>
      <c r="B42" s="3" t="s">
        <v>52</v>
      </c>
      <c r="C42" s="3"/>
      <c r="D42" s="8">
        <v>1</v>
      </c>
      <c r="E42" s="8"/>
      <c r="F42" s="10">
        <f t="shared" si="0"/>
        <v>1</v>
      </c>
      <c r="J42" s="3" t="s">
        <v>41</v>
      </c>
      <c r="K42">
        <v>1</v>
      </c>
      <c r="P42" s="3"/>
      <c r="R42" s="3"/>
    </row>
    <row r="43" spans="1:48" x14ac:dyDescent="0.2">
      <c r="A43" s="9"/>
      <c r="B43" s="3" t="s">
        <v>84</v>
      </c>
      <c r="C43" s="3"/>
      <c r="D43" s="8">
        <v>1</v>
      </c>
      <c r="E43" s="8"/>
      <c r="F43" s="10">
        <f t="shared" si="0"/>
        <v>1</v>
      </c>
      <c r="J43" s="3" t="s">
        <v>5</v>
      </c>
      <c r="K43">
        <v>1</v>
      </c>
      <c r="R43" s="3"/>
      <c r="AV43" s="3"/>
    </row>
    <row r="44" spans="1:48" x14ac:dyDescent="0.2">
      <c r="A44" s="9"/>
      <c r="B44" s="3" t="s">
        <v>24</v>
      </c>
      <c r="C44" s="3"/>
      <c r="D44" s="8">
        <v>1</v>
      </c>
      <c r="E44" s="8"/>
      <c r="F44" s="10">
        <f t="shared" si="0"/>
        <v>1</v>
      </c>
      <c r="J44" s="3"/>
      <c r="R44" s="3"/>
    </row>
    <row r="45" spans="1:48" x14ac:dyDescent="0.2">
      <c r="A45" s="9"/>
      <c r="C45" s="3"/>
      <c r="D45" s="8"/>
      <c r="J45" s="3" t="s">
        <v>34</v>
      </c>
      <c r="K45">
        <f>SUM(K28:K43)</f>
        <v>24</v>
      </c>
      <c r="R45" s="3"/>
      <c r="AV45" s="3"/>
    </row>
    <row r="46" spans="1:48" x14ac:dyDescent="0.2">
      <c r="C46" s="3">
        <f>SUM(C28:C45)</f>
        <v>43</v>
      </c>
      <c r="D46" s="3">
        <f>SUM(D28:D45)</f>
        <v>16</v>
      </c>
      <c r="E46" s="3"/>
      <c r="F46" s="3">
        <f>SUM(F28:F45)</f>
        <v>59</v>
      </c>
      <c r="J46" s="3"/>
      <c r="R46" s="3"/>
    </row>
    <row r="47" spans="1:48" x14ac:dyDescent="0.2">
      <c r="A47" s="9"/>
      <c r="C47" s="3"/>
      <c r="D47" s="8"/>
      <c r="J47" s="3"/>
    </row>
    <row r="48" spans="1:48" x14ac:dyDescent="0.2">
      <c r="A48" s="9"/>
      <c r="C48" s="3"/>
      <c r="D48" s="8"/>
      <c r="J48" s="3"/>
    </row>
    <row r="49" spans="3:10" x14ac:dyDescent="0.2">
      <c r="C49" s="3"/>
      <c r="D49" s="8"/>
      <c r="J49" s="3"/>
    </row>
    <row r="50" spans="3:10" x14ac:dyDescent="0.2">
      <c r="D50" s="3"/>
      <c r="J50" s="3"/>
    </row>
    <row r="51" spans="3:10" x14ac:dyDescent="0.2">
      <c r="D51"/>
      <c r="J51" s="3"/>
    </row>
    <row r="52" spans="3:10" x14ac:dyDescent="0.2">
      <c r="H52"/>
    </row>
    <row r="53" spans="3:10" x14ac:dyDescent="0.2">
      <c r="J53" s="3"/>
    </row>
    <row r="54" spans="3:10" x14ac:dyDescent="0.2">
      <c r="J54" s="3"/>
    </row>
    <row r="55" spans="3:10" x14ac:dyDescent="0.2">
      <c r="J55" s="3"/>
    </row>
    <row r="57" spans="3:10" x14ac:dyDescent="0.2">
      <c r="J57" s="5"/>
    </row>
    <row r="58" spans="3:10" x14ac:dyDescent="0.2">
      <c r="J58" s="5"/>
    </row>
    <row r="59" spans="3:10" x14ac:dyDescent="0.2">
      <c r="J59" s="5"/>
    </row>
    <row r="60" spans="3:10" x14ac:dyDescent="0.2">
      <c r="J60" s="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appearances</vt:lpstr>
      <vt:lpstr>fixtures</vt:lpstr>
    </vt:vector>
  </TitlesOfParts>
  <Company>Oxford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gkhan</dc:creator>
  <cp:lastModifiedBy>Geoff Broughton</cp:lastModifiedBy>
  <dcterms:created xsi:type="dcterms:W3CDTF">2007-07-19T10:34:32Z</dcterms:created>
  <dcterms:modified xsi:type="dcterms:W3CDTF">2014-09-03T11:54:41Z</dcterms:modified>
</cp:coreProperties>
</file>